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Vermaelen\Dropbox (INSEAD)\UBS\"/>
    </mc:Choice>
  </mc:AlternateContent>
  <xr:revisionPtr revIDLastSave="0" documentId="13_ncr:1_{7FD8D218-FD1B-4C0D-B1BB-E33F83504F6C}" xr6:coauthVersionLast="47" xr6:coauthVersionMax="47" xr10:uidLastSave="{00000000-0000-0000-0000-000000000000}"/>
  <bookViews>
    <workbookView xWindow="-98" yWindow="-98" windowWidth="19396" windowHeight="10395" xr2:uid="{6997F15D-608D-40DB-A35B-1A44FB27054B}"/>
  </bookViews>
  <sheets>
    <sheet name="summary" sheetId="8" r:id="rId1"/>
    <sheet name="M&amp;A database" sheetId="1" r:id="rId2"/>
    <sheet name="repurchase database" sheetId="2" r:id="rId3"/>
  </sheets>
  <definedNames>
    <definedName name="_xlnm._FilterDatabase" localSheetId="1" hidden="1">'M&amp;A database'!$A$1:$E$98</definedName>
    <definedName name="_xlnm._FilterDatabase" localSheetId="2" hidden="1">'repurchase database'!$A$1:$C$69</definedName>
    <definedName name="_xlnm._FilterDatabase" localSheetId="0" hidden="1">summary!$A$1:$C$103</definedName>
  </definedNames>
  <calcPr calcId="191029"/>
  <pivotCaches>
    <pivotCache cacheId="0" r:id="rId4"/>
    <pivotCache cacheId="1" r:id="rId5"/>
    <pivotCache cacheId="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2" i="8" l="1"/>
  <c r="A101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79" i="8"/>
  <c r="A78" i="8"/>
  <c r="A77" i="8"/>
  <c r="A76" i="8"/>
  <c r="A75" i="8"/>
  <c r="A74" i="8"/>
  <c r="A73" i="8"/>
  <c r="A72" i="8"/>
  <c r="A70" i="8"/>
  <c r="A69" i="8"/>
  <c r="A68" i="8"/>
  <c r="A67" i="8"/>
  <c r="A66" i="8"/>
  <c r="A65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<sst xmlns="http://schemas.openxmlformats.org/spreadsheetml/2006/main" count="282" uniqueCount="80">
  <si>
    <t>Target Name</t>
  </si>
  <si>
    <t>CP Indonesia</t>
  </si>
  <si>
    <t>Bakrie Finance Corp PT</t>
  </si>
  <si>
    <t>Makindo Tbk PT</t>
  </si>
  <si>
    <t>Dynaplast Tbk PT</t>
  </si>
  <si>
    <t>Medco Energi Internasional</t>
  </si>
  <si>
    <t>Indofood Sukses Makmur PT</t>
  </si>
  <si>
    <t>Metrodata Electronics Tbk PT</t>
  </si>
  <si>
    <t>Matahari Putra Prima Tbk PT</t>
  </si>
  <si>
    <t>Hanjaya Mandala Sampoerna Tbk</t>
  </si>
  <si>
    <t>Humpuss Intermoda Transportasi</t>
  </si>
  <si>
    <t>BCA PT</t>
  </si>
  <si>
    <t>Bumi Resources Tbk PT</t>
  </si>
  <si>
    <t>Telekomunikasi Indonesia</t>
  </si>
  <si>
    <t>Kalbe Farma Tbk PT</t>
  </si>
  <si>
    <t>Elnusa Tbk PT</t>
  </si>
  <si>
    <t>Bakrieland Development Tbk PT</t>
  </si>
  <si>
    <t>PT Energi Mega Persada Tbk</t>
  </si>
  <si>
    <t>Ace Hardware Indonesia Tbk PT</t>
  </si>
  <si>
    <t>Global Mediacom Tbk PT</t>
  </si>
  <si>
    <t>PT Indofood Sukses Makmur Tbk</t>
  </si>
  <si>
    <t>Wijaya Karya(Persero)Tbk PT</t>
  </si>
  <si>
    <t>Jaya Real Property Tbk PT</t>
  </si>
  <si>
    <t>Adhi Karya(Persero)Tbk PT</t>
  </si>
  <si>
    <t>Kageo Igar Jaya Tbk PT</t>
  </si>
  <si>
    <t>PT Media Nusantara Citra Tbk</t>
  </si>
  <si>
    <t>LonSum</t>
  </si>
  <si>
    <t>Bukit Darmo Property Tbk PT</t>
  </si>
  <si>
    <t>Argha Karya Prima Industry</t>
  </si>
  <si>
    <t>Jaya Konstruksi Manggala</t>
  </si>
  <si>
    <t>Global Land Development Tbk PT</t>
  </si>
  <si>
    <t>PT Bk Negara Indonesia (P) Tbk</t>
  </si>
  <si>
    <t>Ciputra Property Tbk PT</t>
  </si>
  <si>
    <t>Borneo Lumbung Energi</t>
  </si>
  <si>
    <t>PT Lippo Karawaci Tbk</t>
  </si>
  <si>
    <t>Tambang Batubara Bukit Asam</t>
  </si>
  <si>
    <t>Asiaplast Industries Tbk PT</t>
  </si>
  <si>
    <t>Resource Alam Indonesia Tbk PT</t>
  </si>
  <si>
    <t>Japfa Comfeed Indonesia Tbk PT</t>
  </si>
  <si>
    <t>Pt Tower Bersama</t>
  </si>
  <si>
    <t>PT MNC Kapital Indonesia Tbk</t>
  </si>
  <si>
    <t>Surya Semesta Internusa Tbk PT</t>
  </si>
  <si>
    <t>PT Pelayaran Nasional Bina</t>
  </si>
  <si>
    <t>PT Mitra Pinasthika Mustika</t>
  </si>
  <si>
    <t>Gozco Plantations Tbk PT</t>
  </si>
  <si>
    <t>PT Benakat Integra Tbk</t>
  </si>
  <si>
    <t>Agung Podomoro Land Tbk PT</t>
  </si>
  <si>
    <t>PT MNC Investama Tbk</t>
  </si>
  <si>
    <t>PT MNC Sky Vision Tbk</t>
  </si>
  <si>
    <t>Ramayana Lestari Sentosa Tbk</t>
  </si>
  <si>
    <t>PT Nippon Indosari Corpindo</t>
  </si>
  <si>
    <t>Surya Citra Media Tbk PT</t>
  </si>
  <si>
    <t>PT Link Net Tbk</t>
  </si>
  <si>
    <t>PT AKR Corporindo Tbk</t>
  </si>
  <si>
    <t>BRI</t>
  </si>
  <si>
    <t>PT Rukun Raharja Tbk</t>
  </si>
  <si>
    <t>PT Lautan Luas Tbk</t>
  </si>
  <si>
    <t>PT Elang Mahkota Teknologi Tbk</t>
  </si>
  <si>
    <t>PT Uni-Charm Indonesia Tbk</t>
  </si>
  <si>
    <t>Malindo Feedmill Tbk PT</t>
  </si>
  <si>
    <t>PT Buana Lintas Lautan Tbk</t>
  </si>
  <si>
    <t>Pt Wahana Interfood Nusantara</t>
  </si>
  <si>
    <t>PT Multipolar Tbk</t>
  </si>
  <si>
    <t>Pt Urban Jakarta Propertindo</t>
  </si>
  <si>
    <t>Indocement Tunggal Prakarsa</t>
  </si>
  <si>
    <t>Pelita Samudera Shipping PT</t>
  </si>
  <si>
    <t>PT Royal Prima Tbk</t>
  </si>
  <si>
    <t>Pt Trisula Textile Inds Tbk</t>
  </si>
  <si>
    <t xml:space="preserve">  Date
Announced</t>
    <phoneticPr fontId="1" type="noConversion"/>
  </si>
  <si>
    <t xml:space="preserve"> Name</t>
  </si>
  <si>
    <t>Apexindo Pratama Duta Tbk PT</t>
  </si>
  <si>
    <t>PT Merck Sharp Dohme Pharma</t>
  </si>
  <si>
    <t>PT Tower Bersama Infrstr Tbk</t>
  </si>
  <si>
    <t>PT Batavia Prosperindo Int Tbk</t>
  </si>
  <si>
    <t>PT Kino Indonesia Tbk</t>
  </si>
  <si>
    <t>Year</t>
  </si>
  <si>
    <t>Year</t>
    <phoneticPr fontId="1" type="noConversion"/>
  </si>
  <si>
    <t>Initial
Auth. Date</t>
  </si>
  <si>
    <t>Number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</si>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</sst>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/>
    <xf numFmtId="14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2" fillId="0" borderId="0" xfId="0" applyNumberFormat="1" applyFont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NumberFormat="1" applyFill="1">
      <alignment vertical="center"/>
    </xf>
    <xf numFmtId="14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</cellXfs>
  <cellStyles count="1">
    <cellStyle name="Normal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Indonesia buyback announcements.xlsx]summary!数据透视表6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b="1"/>
              <a:t>buyback</a:t>
            </a:r>
            <a:r>
              <a:rPr lang="en-US" altLang="zh-CN" b="1" baseline="0"/>
              <a:t> announcements in Indonesia</a:t>
            </a:r>
            <a:endParaRPr lang="zh-CN" alt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summary!$F$1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summary!$E$2:$E$24</c:f>
              <c:strCache>
                <c:ptCount val="22"/>
                <c:pt idx="0">
                  <c:v>1991</c:v>
                </c:pt>
                <c:pt idx="1">
                  <c:v>1995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summary!$F$2:$F$24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11</c:v>
                </c:pt>
                <c:pt idx="10">
                  <c:v>19</c:v>
                </c:pt>
                <c:pt idx="11">
                  <c:v>8</c:v>
                </c:pt>
                <c:pt idx="12">
                  <c:v>9</c:v>
                </c:pt>
                <c:pt idx="13">
                  <c:v>4</c:v>
                </c:pt>
                <c:pt idx="14">
                  <c:v>7</c:v>
                </c:pt>
                <c:pt idx="15">
                  <c:v>4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10</c:v>
                </c:pt>
                <c:pt idx="20">
                  <c:v>7</c:v>
                </c:pt>
                <c:pt idx="2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B0-427E-8B64-705942404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9077664"/>
        <c:axId val="679078320"/>
      </c:barChart>
      <c:catAx>
        <c:axId val="679077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100" b="1"/>
                  <a:t>Year</a:t>
                </a:r>
                <a:endParaRPr lang="zh-CN" alt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078320"/>
        <c:crosses val="autoZero"/>
        <c:auto val="1"/>
        <c:lblAlgn val="ctr"/>
        <c:lblOffset val="100"/>
        <c:noMultiLvlLbl val="0"/>
      </c:catAx>
      <c:valAx>
        <c:axId val="67907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100" b="1"/>
                  <a:t>Number of announcements</a:t>
                </a:r>
                <a:endParaRPr lang="zh-CN" alt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07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Indonesia buyback announcements.xlsx]M&amp;A database!数据透视表1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b="1"/>
              <a:t>buyback</a:t>
            </a:r>
            <a:r>
              <a:rPr lang="en-US" altLang="zh-CN" b="1" baseline="0"/>
              <a:t> announcements in Indonesia</a:t>
            </a:r>
            <a:endParaRPr lang="zh-CN" alt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'M&amp;A database'!$E$1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'M&amp;A database'!$D$2:$D$24</c:f>
              <c:strCache>
                <c:ptCount val="22"/>
                <c:pt idx="0">
                  <c:v>1991</c:v>
                </c:pt>
                <c:pt idx="1">
                  <c:v>1995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'M&amp;A database'!$E$2:$E$24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11</c:v>
                </c:pt>
                <c:pt idx="10">
                  <c:v>19</c:v>
                </c:pt>
                <c:pt idx="11">
                  <c:v>8</c:v>
                </c:pt>
                <c:pt idx="12">
                  <c:v>9</c:v>
                </c:pt>
                <c:pt idx="13">
                  <c:v>3</c:v>
                </c:pt>
                <c:pt idx="14">
                  <c:v>6</c:v>
                </c:pt>
                <c:pt idx="15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10</c:v>
                </c:pt>
                <c:pt idx="20">
                  <c:v>6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8-48F6-BB48-8A08586AF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3490504"/>
        <c:axId val="663490832"/>
      </c:barChart>
      <c:catAx>
        <c:axId val="663490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b="1"/>
                  <a:t>Year</a:t>
                </a:r>
                <a:endParaRPr lang="zh-CN" alt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490832"/>
        <c:crosses val="autoZero"/>
        <c:auto val="1"/>
        <c:lblAlgn val="ctr"/>
        <c:lblOffset val="100"/>
        <c:noMultiLvlLbl val="0"/>
      </c:catAx>
      <c:valAx>
        <c:axId val="66349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b="1"/>
                  <a:t>Number of</a:t>
                </a:r>
                <a:r>
                  <a:rPr lang="en-US" altLang="zh-CN" b="1" baseline="0"/>
                  <a:t> announcements</a:t>
                </a:r>
                <a:endParaRPr lang="zh-CN" alt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49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Indonesia buyback announcements.xlsx]repurchase database!数据透视表5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b="1"/>
              <a:t>buyback</a:t>
            </a:r>
            <a:r>
              <a:rPr lang="en-US" altLang="zh-CN" b="1" baseline="0"/>
              <a:t> announcements in Indonesia</a:t>
            </a:r>
            <a:endParaRPr lang="zh-CN" alt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'repurchase database'!$F$1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'repurchase database'!$E$2:$E$23</c:f>
              <c:strCache>
                <c:ptCount val="21"/>
                <c:pt idx="0">
                  <c:v>1991</c:v>
                </c:pt>
                <c:pt idx="1">
                  <c:v>1995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cat>
          <c:val>
            <c:numRef>
              <c:f>'repurchase database'!$F$2:$F$23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10</c:v>
                </c:pt>
                <c:pt idx="19">
                  <c:v>7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34-4662-8E73-7A396F6BB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4866472"/>
        <c:axId val="684862864"/>
      </c:barChart>
      <c:catAx>
        <c:axId val="684866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b="1"/>
                  <a:t>Year</a:t>
                </a:r>
                <a:endParaRPr lang="zh-CN" alt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862864"/>
        <c:crosses val="autoZero"/>
        <c:auto val="1"/>
        <c:lblAlgn val="ctr"/>
        <c:lblOffset val="100"/>
        <c:noMultiLvlLbl val="0"/>
      </c:catAx>
      <c:valAx>
        <c:axId val="68486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b="1"/>
                  <a:t>Number of announcements</a:t>
                </a:r>
                <a:endParaRPr lang="zh-CN" alt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866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0</xdr:row>
      <xdr:rowOff>3810</xdr:rowOff>
    </xdr:from>
    <xdr:to>
      <xdr:col>16</xdr:col>
      <xdr:colOff>396240</xdr:colOff>
      <xdr:row>18</xdr:row>
      <xdr:rowOff>68580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478E4E6A-004B-481B-A1FA-78B0F3BD28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0</xdr:row>
      <xdr:rowOff>0</xdr:rowOff>
    </xdr:from>
    <xdr:to>
      <xdr:col>14</xdr:col>
      <xdr:colOff>175260</xdr:colOff>
      <xdr:row>14</xdr:row>
      <xdr:rowOff>15240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9EE335A5-D181-17BB-3AF8-0719CAA45C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441960</xdr:colOff>
      <xdr:row>0</xdr:row>
      <xdr:rowOff>3810</xdr:rowOff>
    </xdr:from>
    <xdr:to>
      <xdr:col>16</xdr:col>
      <xdr:colOff>91440</xdr:colOff>
      <xdr:row>14</xdr:row>
      <xdr:rowOff>175260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202FF813-E8B8-B2FC-0D6C-B6FC58BB7A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15202" refreshedDate="44700.690840972224" createdVersion="7" refreshedVersion="7" minRefreshableVersion="3" recordCount="97" xr:uid="{8CFC2C25-649E-4AF7-936B-4111E8282019}">
  <cacheSource type="worksheet">
    <worksheetSource ref="B1:C98" sheet="M&amp;A database"/>
  </cacheSource>
  <cacheFields count="2">
    <cacheField name="Year" numFmtId="0">
      <sharedItems containsSemiMixedTypes="0" containsString="0" containsNumber="1" containsInteger="1" minValue="1991" maxValue="2022" count="22">
        <n v="1991"/>
        <n v="1995"/>
        <n v="1999"/>
        <n v="2000"/>
        <n v="2001"/>
        <n v="2003"/>
        <n v="2004"/>
        <n v="2005"/>
        <n v="2006"/>
        <n v="2008"/>
        <n v="2009"/>
        <n v="2010"/>
        <n v="2011"/>
        <n v="2012"/>
        <n v="2013"/>
        <n v="2014"/>
        <n v="2015"/>
        <n v="2018"/>
        <n v="2019"/>
        <n v="2020"/>
        <n v="2021"/>
        <n v="2022"/>
      </sharedItems>
    </cacheField>
    <cacheField name="Target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15202" refreshedDate="44700.690841319447" createdVersion="7" refreshedVersion="7" minRefreshableVersion="3" recordCount="70" xr:uid="{2E8C0987-F751-4A0B-AF63-D9B4CACB83B6}">
  <cacheSource type="worksheet">
    <worksheetSource ref="B1:C1048576" sheet="repurchase database"/>
  </cacheSource>
  <cacheFields count="2">
    <cacheField name="Year" numFmtId="0">
      <sharedItems containsString="0" containsBlank="1" containsNumber="1" containsInteger="1" minValue="1991" maxValue="2022" count="22">
        <n v="2008"/>
        <n v="2009"/>
        <n v="2014"/>
        <n v="2012"/>
        <n v="2010"/>
        <n v="1995"/>
        <n v="2005"/>
        <n v="2020"/>
        <n v="2011"/>
        <n v="1991"/>
        <n v="1999"/>
        <n v="2013"/>
        <n v="2003"/>
        <n v="2004"/>
        <n v="2021"/>
        <n v="2001"/>
        <n v="2000"/>
        <n v="2022"/>
        <n v="2019"/>
        <n v="2015"/>
        <n v="2018"/>
        <m/>
      </sharedItems>
    </cacheField>
    <cacheField name=" Nam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15202" refreshedDate="44700.69084166667" createdVersion="7" refreshedVersion="7" minRefreshableVersion="3" recordCount="103" xr:uid="{476F1853-CAD4-440F-9DDA-4E8F381371BB}">
  <cacheSource type="worksheet">
    <worksheetSource ref="B1:B1048576" sheet="summary"/>
  </cacheSource>
  <cacheFields count="1">
    <cacheField name="Year" numFmtId="0">
      <sharedItems containsString="0" containsBlank="1" containsNumber="1" containsInteger="1" minValue="1991" maxValue="2022" count="23">
        <n v="1991"/>
        <n v="1995"/>
        <n v="1999"/>
        <n v="2000"/>
        <n v="2001"/>
        <n v="2003"/>
        <n v="2004"/>
        <n v="2005"/>
        <n v="2006"/>
        <n v="2008"/>
        <n v="2009"/>
        <n v="2010"/>
        <n v="2011"/>
        <n v="2012"/>
        <n v="2013"/>
        <n v="2014"/>
        <n v="2015"/>
        <n v="2018"/>
        <n v="2019"/>
        <n v="2020"/>
        <n v="2021"/>
        <n v="2022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">
  <r>
    <x v="0"/>
    <s v="CP Indonesia"/>
  </r>
  <r>
    <x v="1"/>
    <s v="Bakrie Finance Corp PT"/>
  </r>
  <r>
    <x v="2"/>
    <s v="Makindo Tbk PT"/>
  </r>
  <r>
    <x v="2"/>
    <s v="Dynaplast Tbk PT"/>
  </r>
  <r>
    <x v="3"/>
    <s v="Medco Energi Internasional"/>
  </r>
  <r>
    <x v="4"/>
    <s v="Indofood Sukses Makmur PT"/>
  </r>
  <r>
    <x v="4"/>
    <s v="Metrodata Electronics Tbk PT"/>
  </r>
  <r>
    <x v="4"/>
    <s v="Matahari Putra Prima Tbk PT"/>
  </r>
  <r>
    <x v="5"/>
    <s v="Hanjaya Mandala Sampoerna Tbk"/>
  </r>
  <r>
    <x v="6"/>
    <s v="Humpuss Intermoda Transportasi"/>
  </r>
  <r>
    <x v="7"/>
    <s v="BCA PT"/>
  </r>
  <r>
    <x v="8"/>
    <s v="Bumi Resources Tbk PT"/>
  </r>
  <r>
    <x v="9"/>
    <s v="Telekomunikasi Indonesia"/>
  </r>
  <r>
    <x v="9"/>
    <s v="Bumi Resources Tbk PT"/>
  </r>
  <r>
    <x v="9"/>
    <s v="Kalbe Farma Tbk PT"/>
  </r>
  <r>
    <x v="9"/>
    <s v="Bumi Resources Tbk PT"/>
  </r>
  <r>
    <x v="9"/>
    <s v="Elnusa Tbk PT"/>
  </r>
  <r>
    <x v="9"/>
    <s v="Bakrieland Development Tbk PT"/>
  </r>
  <r>
    <x v="9"/>
    <s v="PT Energi Mega Persada Tbk"/>
  </r>
  <r>
    <x v="9"/>
    <s v="Ace Hardware Indonesia Tbk PT"/>
  </r>
  <r>
    <x v="9"/>
    <s v="Kalbe Farma Tbk PT"/>
  </r>
  <r>
    <x v="9"/>
    <s v="Global Mediacom Tbk PT"/>
  </r>
  <r>
    <x v="9"/>
    <s v="PT Indofood Sukses Makmur Tbk"/>
  </r>
  <r>
    <x v="10"/>
    <s v="Wijaya Karya(Persero)Tbk PT"/>
  </r>
  <r>
    <x v="10"/>
    <s v="Bakrieland Development Tbk PT"/>
  </r>
  <r>
    <x v="10"/>
    <s v="Jaya Real Property Tbk PT"/>
  </r>
  <r>
    <x v="10"/>
    <s v="Adhi Karya(Persero)Tbk PT"/>
  </r>
  <r>
    <x v="10"/>
    <s v="Kageo Igar Jaya Tbk PT"/>
  </r>
  <r>
    <x v="10"/>
    <s v="PT Media Nusantara Citra Tbk"/>
  </r>
  <r>
    <x v="10"/>
    <s v="LonSum"/>
  </r>
  <r>
    <x v="10"/>
    <s v="Kalbe Farma Tbk PT"/>
  </r>
  <r>
    <x v="10"/>
    <s v="Kalbe Farma Tbk PT"/>
  </r>
  <r>
    <x v="10"/>
    <s v="Kageo Igar Jaya Tbk PT"/>
  </r>
  <r>
    <x v="10"/>
    <s v="Jaya Real Property Tbk PT"/>
  </r>
  <r>
    <x v="10"/>
    <s v="PT Media Nusantara Citra Tbk"/>
  </r>
  <r>
    <x v="10"/>
    <s v="Kalbe Farma Tbk PT"/>
  </r>
  <r>
    <x v="10"/>
    <s v="Kageo Igar Jaya Tbk PT"/>
  </r>
  <r>
    <x v="10"/>
    <s v="Bukit Darmo Property Tbk PT"/>
  </r>
  <r>
    <x v="10"/>
    <s v="PT Media Nusantara Citra Tbk"/>
  </r>
  <r>
    <x v="10"/>
    <s v="Global Mediacom Tbk PT"/>
  </r>
  <r>
    <x v="10"/>
    <s v="Jaya Real Property Tbk PT"/>
  </r>
  <r>
    <x v="10"/>
    <s v="Kageo Igar Jaya Tbk PT"/>
  </r>
  <r>
    <x v="11"/>
    <s v="Global Mediacom Tbk PT"/>
  </r>
  <r>
    <x v="11"/>
    <s v="Argha Karya Prima Industry"/>
  </r>
  <r>
    <x v="11"/>
    <s v="Jaya Real Property Tbk PT"/>
  </r>
  <r>
    <x v="11"/>
    <s v="Jaya Konstruksi Manggala"/>
  </r>
  <r>
    <x v="11"/>
    <s v="Kageo Igar Jaya Tbk PT"/>
  </r>
  <r>
    <x v="11"/>
    <s v="Global Mediacom Tbk PT"/>
  </r>
  <r>
    <x v="11"/>
    <s v="PT Media Nusantara Citra Tbk"/>
  </r>
  <r>
    <x v="11"/>
    <s v="Global Land Development Tbk PT"/>
  </r>
  <r>
    <x v="12"/>
    <s v="PT Bk Negara Indonesia (P) Tbk"/>
  </r>
  <r>
    <x v="12"/>
    <s v="Global Mediacom Tbk PT"/>
  </r>
  <r>
    <x v="12"/>
    <s v="Telekomunikasi Indonesia"/>
  </r>
  <r>
    <x v="12"/>
    <s v="Bumi Resources Tbk PT"/>
  </r>
  <r>
    <x v="12"/>
    <s v="Ciputra Property Tbk PT"/>
  </r>
  <r>
    <x v="12"/>
    <s v="Borneo Lumbung Energi"/>
  </r>
  <r>
    <x v="12"/>
    <s v="Borneo Lumbung Energi"/>
  </r>
  <r>
    <x v="12"/>
    <s v="PT Lippo Karawaci Tbk"/>
  </r>
  <r>
    <x v="12"/>
    <s v="Tambang Batubara Bukit Asam"/>
  </r>
  <r>
    <x v="13"/>
    <s v="Global Mediacom Tbk PT"/>
  </r>
  <r>
    <x v="13"/>
    <s v="Asiaplast Industries Tbk PT"/>
  </r>
  <r>
    <x v="13"/>
    <s v="Resource Alam Indonesia Tbk PT"/>
  </r>
  <r>
    <x v="14"/>
    <s v="Japfa Comfeed Indonesia Tbk PT"/>
  </r>
  <r>
    <x v="14"/>
    <s v="Pt Tower Bersama"/>
  </r>
  <r>
    <x v="14"/>
    <s v="PT MNC Kapital Indonesia Tbk"/>
  </r>
  <r>
    <x v="14"/>
    <s v="Surya Semesta Internusa Tbk PT"/>
  </r>
  <r>
    <x v="14"/>
    <s v="PT Pelayaran Nasional Bina"/>
  </r>
  <r>
    <x v="14"/>
    <s v="Global Mediacom Tbk PT"/>
  </r>
  <r>
    <x v="15"/>
    <s v="PT Mitra Pinasthika Mustika"/>
  </r>
  <r>
    <x v="15"/>
    <s v="Gozco Plantations Tbk PT"/>
  </r>
  <r>
    <x v="15"/>
    <s v="PT Benakat Integra Tbk"/>
  </r>
  <r>
    <x v="15"/>
    <s v="Agung Podomoro Land Tbk PT"/>
  </r>
  <r>
    <x v="16"/>
    <s v="Pt Tower Bersama"/>
  </r>
  <r>
    <x v="16"/>
    <s v="PT MNC Investama Tbk"/>
  </r>
  <r>
    <x v="16"/>
    <s v="PT MNC Sky Vision Tbk"/>
  </r>
  <r>
    <x v="16"/>
    <s v="Ramayana Lestari Sentosa Tbk"/>
  </r>
  <r>
    <x v="17"/>
    <s v="PT Nippon Indosari Corpindo"/>
  </r>
  <r>
    <x v="17"/>
    <s v="Surya Citra Media Tbk PT"/>
  </r>
  <r>
    <x v="18"/>
    <s v="PT Link Net Tbk"/>
  </r>
  <r>
    <x v="19"/>
    <s v="PT AKR Corporindo Tbk"/>
  </r>
  <r>
    <x v="19"/>
    <s v="PT Bk Negara Indonesia (P) Tbk"/>
  </r>
  <r>
    <x v="19"/>
    <s v="BRI"/>
  </r>
  <r>
    <x v="19"/>
    <s v="Kalbe Farma Tbk PT"/>
  </r>
  <r>
    <x v="19"/>
    <s v="PT Rukun Raharja Tbk"/>
  </r>
  <r>
    <x v="19"/>
    <s v="PT Lautan Luas Tbk"/>
  </r>
  <r>
    <x v="19"/>
    <s v="PT Elang Mahkota Teknologi Tbk"/>
  </r>
  <r>
    <x v="19"/>
    <s v="PT Uni-Charm Indonesia Tbk"/>
  </r>
  <r>
    <x v="19"/>
    <s v="Malindo Feedmill Tbk PT"/>
  </r>
  <r>
    <x v="19"/>
    <s v="PT Buana Lintas Lautan Tbk"/>
  </r>
  <r>
    <x v="20"/>
    <s v="Pt Wahana Interfood Nusantara"/>
  </r>
  <r>
    <x v="20"/>
    <s v="PT Multipolar Tbk"/>
  </r>
  <r>
    <x v="20"/>
    <s v="Pt Urban Jakarta Propertindo"/>
  </r>
  <r>
    <x v="20"/>
    <s v="Surya Citra Media Tbk PT"/>
  </r>
  <r>
    <x v="20"/>
    <s v="Indocement Tunggal Prakarsa"/>
  </r>
  <r>
    <x v="20"/>
    <s v="Pelita Samudera Shipping PT"/>
  </r>
  <r>
    <x v="21"/>
    <s v="PT Royal Prima Tbk"/>
  </r>
  <r>
    <x v="21"/>
    <s v="Pt Trisula Textile Inds Tb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">
  <r>
    <x v="0"/>
    <s v="Ace Hardware Indonesia Tbk PT"/>
  </r>
  <r>
    <x v="1"/>
    <s v="Adhi Karya(Persero)Tbk PT"/>
  </r>
  <r>
    <x v="2"/>
    <s v="Agung Podomoro Land Tbk PT"/>
  </r>
  <r>
    <x v="3"/>
    <s v="Apexindo Pratama Duta Tbk PT"/>
  </r>
  <r>
    <x v="4"/>
    <s v="Argha Karya Prima Industry"/>
  </r>
  <r>
    <x v="3"/>
    <s v="Asiaplast Industries Tbk PT"/>
  </r>
  <r>
    <x v="5"/>
    <s v="Bakrie Finance Corp PT"/>
  </r>
  <r>
    <x v="6"/>
    <s v="BCA PT"/>
  </r>
  <r>
    <x v="7"/>
    <s v="BRI"/>
  </r>
  <r>
    <x v="1"/>
    <s v="Bukit Darmo Property Tbk PT"/>
  </r>
  <r>
    <x v="8"/>
    <s v="Ciputra Property Tbk PT"/>
  </r>
  <r>
    <x v="9"/>
    <s v="CP Indonesia"/>
  </r>
  <r>
    <x v="10"/>
    <s v="Dynaplast Tbk PT"/>
  </r>
  <r>
    <x v="0"/>
    <s v="Elnusa Tbk PT"/>
  </r>
  <r>
    <x v="4"/>
    <s v="Global Land Development Tbk PT"/>
  </r>
  <r>
    <x v="11"/>
    <s v="Global Mediacom Tbk PT"/>
  </r>
  <r>
    <x v="2"/>
    <s v="Gozco Plantations Tbk PT"/>
  </r>
  <r>
    <x v="12"/>
    <s v="Hanjaya Mandala Sampoerna Tbk"/>
  </r>
  <r>
    <x v="13"/>
    <s v="Humpuss Intermoda Transportasi"/>
  </r>
  <r>
    <x v="14"/>
    <s v="Indocement Tunggal Prakarsa"/>
  </r>
  <r>
    <x v="11"/>
    <s v="Japfa Comfeed Indonesia Tbk PT"/>
  </r>
  <r>
    <x v="4"/>
    <s v="Jaya Konstruksi Manggala"/>
  </r>
  <r>
    <x v="7"/>
    <s v="Kalbe Farma Tbk PT"/>
  </r>
  <r>
    <x v="1"/>
    <s v="LonSum"/>
  </r>
  <r>
    <x v="10"/>
    <s v="Makindo Tbk PT"/>
  </r>
  <r>
    <x v="7"/>
    <s v="Malindo Feedmill Tbk PT"/>
  </r>
  <r>
    <x v="15"/>
    <s v="Matahari Putra Prima Tbk PT"/>
  </r>
  <r>
    <x v="16"/>
    <s v="Medco Energi Internasional"/>
  </r>
  <r>
    <x v="15"/>
    <s v="Metrodata Electronics Tbk PT"/>
  </r>
  <r>
    <x v="14"/>
    <s v="Pelita Samudera Shipping PT"/>
  </r>
  <r>
    <x v="7"/>
    <s v="PT AKR Corporindo Tbk"/>
  </r>
  <r>
    <x v="14"/>
    <s v="PT Batavia Prosperindo Int Tbk"/>
  </r>
  <r>
    <x v="2"/>
    <s v="PT Benakat Integra Tbk"/>
  </r>
  <r>
    <x v="8"/>
    <s v="PT Bk Negara Indonesia (P) Tbk"/>
  </r>
  <r>
    <x v="7"/>
    <s v="PT Bk Negara Indonesia (P) Tbk"/>
  </r>
  <r>
    <x v="7"/>
    <s v="PT Buana Lintas Lautan Tbk"/>
  </r>
  <r>
    <x v="7"/>
    <s v="PT Elang Mahkota Teknologi Tbk"/>
  </r>
  <r>
    <x v="0"/>
    <s v="PT Energi Mega Persada Tbk"/>
  </r>
  <r>
    <x v="17"/>
    <s v="PT Kino Indonesia Tbk"/>
  </r>
  <r>
    <x v="7"/>
    <s v="PT Lautan Luas Tbk"/>
  </r>
  <r>
    <x v="18"/>
    <s v="PT Link Net Tbk"/>
  </r>
  <r>
    <x v="8"/>
    <s v="PT Lippo Karawaci Tbk"/>
  </r>
  <r>
    <x v="11"/>
    <s v="PT Merck Sharp Dohme Pharma"/>
  </r>
  <r>
    <x v="2"/>
    <s v="PT Mitra Pinasthika Mustika"/>
  </r>
  <r>
    <x v="19"/>
    <s v="PT MNC Investama Tbk"/>
  </r>
  <r>
    <x v="11"/>
    <s v="PT MNC Kapital Indonesia Tbk"/>
  </r>
  <r>
    <x v="19"/>
    <s v="PT MNC Sky Vision Tbk"/>
  </r>
  <r>
    <x v="14"/>
    <s v="PT Multipolar Tbk"/>
  </r>
  <r>
    <x v="20"/>
    <s v="PT Nippon Indosari Corpindo"/>
  </r>
  <r>
    <x v="11"/>
    <s v="PT Pelayaran Nasional Bina"/>
  </r>
  <r>
    <x v="17"/>
    <s v="PT Royal Prima Tbk"/>
  </r>
  <r>
    <x v="7"/>
    <s v="PT Rukun Raharja Tbk"/>
  </r>
  <r>
    <x v="11"/>
    <s v="Pt Tower Bersama"/>
  </r>
  <r>
    <x v="19"/>
    <s v="PT Tower Bersama Infrstr Tbk"/>
  </r>
  <r>
    <x v="17"/>
    <s v="Pt Trisula Textile Inds Tbk"/>
  </r>
  <r>
    <x v="7"/>
    <s v="PT Uni-Charm Indonesia Tbk"/>
  </r>
  <r>
    <x v="14"/>
    <s v="Pt Urban Jakarta Propertindo"/>
  </r>
  <r>
    <x v="14"/>
    <s v="Pt Wahana Interfood Nusantara"/>
  </r>
  <r>
    <x v="19"/>
    <s v="Ramayana Lestari Sentosa Tbk"/>
  </r>
  <r>
    <x v="3"/>
    <s v="Resource Alam Indonesia Tbk PT"/>
  </r>
  <r>
    <x v="20"/>
    <s v="Surya Citra Media Tbk PT"/>
  </r>
  <r>
    <x v="14"/>
    <s v="Surya Citra Media Tbk PT"/>
  </r>
  <r>
    <x v="11"/>
    <s v="Surya Semesta Internusa Tbk PT"/>
  </r>
  <r>
    <x v="8"/>
    <s v="Tambang Batubara Bukit Asam"/>
  </r>
  <r>
    <x v="1"/>
    <s v="Wijaya Karya(Persero)Tbk PT"/>
  </r>
  <r>
    <x v="21"/>
    <m/>
  </r>
  <r>
    <x v="21"/>
    <m/>
  </r>
  <r>
    <x v="21"/>
    <m/>
  </r>
  <r>
    <x v="21"/>
    <m/>
  </r>
  <r>
    <x v="21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">
  <r>
    <x v="0"/>
  </r>
  <r>
    <x v="1"/>
  </r>
  <r>
    <x v="2"/>
  </r>
  <r>
    <x v="2"/>
  </r>
  <r>
    <x v="3"/>
  </r>
  <r>
    <x v="4"/>
  </r>
  <r>
    <x v="4"/>
  </r>
  <r>
    <x v="4"/>
  </r>
  <r>
    <x v="5"/>
  </r>
  <r>
    <x v="6"/>
  </r>
  <r>
    <x v="7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7"/>
  </r>
  <r>
    <x v="17"/>
  </r>
  <r>
    <x v="18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E1B56C-E677-4803-BA78-50D3C47653F0}" name="数据透视表6" cacheId="2" applyNumberFormats="0" applyBorderFormats="0" applyFontFormats="0" applyPatternFormats="0" applyAlignmentFormats="0" applyWidthHeightFormats="1" dataCaption="值" grandTotalCaption="Total" updatedVersion="7" minRefreshableVersion="3" useAutoFormatting="1" itemPrintTitles="1" createdVersion="7" indent="0" outline="1" outlineData="1" multipleFieldFilters="0" chartFormat="4" rowHeaderCaption="Year">
  <location ref="E1:F24" firstHeaderRow="1" firstDataRow="1" firstDataCol="1"/>
  <pivotFields count="1">
    <pivotField axis="axisRow" dataField="1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22"/>
        <item t="default"/>
      </items>
    </pivotField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Number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D6BF6C-5F61-41A1-B9D5-C8C6B5278D0C}" name="数据透视表1" cacheId="0" applyNumberFormats="0" applyBorderFormats="0" applyFontFormats="0" applyPatternFormats="0" applyAlignmentFormats="0" applyWidthHeightFormats="1" dataCaption="值" grandTotalCaption="Total" updatedVersion="7" minRefreshableVersion="3" useAutoFormatting="1" itemPrintTitles="1" createdVersion="7" indent="0" outline="1" outlineData="1" multipleFieldFilters="0" chartFormat="3" rowHeaderCaption="Year">
  <location ref="D1:E24" firstHeaderRow="1" firstDataRow="1" firstDataCol="1"/>
  <pivotFields count="2">
    <pivotField axis="axisRow" dataField="1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Number" fld="0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01700F-C72D-4571-8B08-9C5157B6B0CA}" name="数据透视表5" cacheId="1" applyNumberFormats="0" applyBorderFormats="0" applyFontFormats="0" applyPatternFormats="0" applyAlignmentFormats="0" applyWidthHeightFormats="1" dataCaption="值" grandTotalCaption="Total" updatedVersion="7" minRefreshableVersion="3" useAutoFormatting="1" itemPrintTitles="1" createdVersion="7" indent="0" outline="1" outlineData="1" multipleFieldFilters="0" chartFormat="3" rowHeaderCaption="Year">
  <location ref="E1:F23" firstHeaderRow="1" firstDataRow="1" firstDataCol="1"/>
  <pivotFields count="2">
    <pivotField axis="axisRow" dataField="1" showAll="0">
      <items count="23">
        <item x="9"/>
        <item x="5"/>
        <item x="10"/>
        <item x="16"/>
        <item x="15"/>
        <item x="12"/>
        <item x="13"/>
        <item x="6"/>
        <item x="0"/>
        <item x="1"/>
        <item x="4"/>
        <item x="8"/>
        <item x="3"/>
        <item x="11"/>
        <item x="2"/>
        <item x="19"/>
        <item x="20"/>
        <item x="18"/>
        <item x="7"/>
        <item x="14"/>
        <item x="17"/>
        <item h="1" x="21"/>
        <item t="default"/>
      </items>
    </pivotField>
    <pivotField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Number" fld="0" subtotal="count" baseField="0" baseItem="0"/>
  </dataFields>
  <formats count="1">
    <format dxfId="0">
      <pivotArea dataOnly="0" fieldPosition="0">
        <references count="1">
          <reference field="0" count="9"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51387-E1B0-4860-8EBA-E78148C2A707}">
  <dimension ref="A1:F103"/>
  <sheetViews>
    <sheetView tabSelected="1" topLeftCell="A90" workbookViewId="0">
      <selection activeCell="E98" sqref="E98"/>
    </sheetView>
  </sheetViews>
  <sheetFormatPr defaultRowHeight="14.25"/>
  <cols>
    <col min="1" max="1" width="14.46484375" customWidth="1"/>
    <col min="3" max="3" width="35.53125" customWidth="1"/>
    <col min="5" max="5" width="7.796875" bestFit="1" customWidth="1"/>
    <col min="6" max="6" width="9.19921875" bestFit="1" customWidth="1"/>
  </cols>
  <sheetData>
    <row r="1" spans="1:6" ht="26.25">
      <c r="A1" s="5" t="s">
        <v>68</v>
      </c>
      <c r="B1" s="6" t="s">
        <v>76</v>
      </c>
      <c r="C1" s="5" t="s">
        <v>0</v>
      </c>
      <c r="E1" s="8" t="s">
        <v>75</v>
      </c>
      <c r="F1" t="s">
        <v>78</v>
      </c>
    </row>
    <row r="2" spans="1:6">
      <c r="A2" s="4">
        <f>DATE(1991,6,28)</f>
        <v>33417</v>
      </c>
      <c r="B2" s="7">
        <v>1991</v>
      </c>
      <c r="C2" s="2" t="s">
        <v>1</v>
      </c>
      <c r="E2" s="9">
        <v>1991</v>
      </c>
      <c r="F2" s="10">
        <v>1</v>
      </c>
    </row>
    <row r="3" spans="1:6">
      <c r="A3" s="4">
        <f>DATE(1995,10,10)</f>
        <v>34982</v>
      </c>
      <c r="B3" s="7">
        <v>1995</v>
      </c>
      <c r="C3" s="2" t="s">
        <v>2</v>
      </c>
      <c r="E3" s="9">
        <v>1995</v>
      </c>
      <c r="F3" s="10">
        <v>1</v>
      </c>
    </row>
    <row r="4" spans="1:6">
      <c r="A4" s="4">
        <f>DATE(1999,5,11)</f>
        <v>36291</v>
      </c>
      <c r="B4" s="7">
        <v>1999</v>
      </c>
      <c r="C4" s="2" t="s">
        <v>3</v>
      </c>
      <c r="E4" s="9">
        <v>1999</v>
      </c>
      <c r="F4" s="10">
        <v>2</v>
      </c>
    </row>
    <row r="5" spans="1:6">
      <c r="A5" s="4">
        <f>DATE(1999,5,14)</f>
        <v>36294</v>
      </c>
      <c r="B5" s="7">
        <v>1999</v>
      </c>
      <c r="C5" s="2" t="s">
        <v>4</v>
      </c>
      <c r="E5" s="9">
        <v>2000</v>
      </c>
      <c r="F5" s="10">
        <v>1</v>
      </c>
    </row>
    <row r="6" spans="1:6">
      <c r="A6" s="4">
        <f>DATE(2000,6,19)</f>
        <v>36696</v>
      </c>
      <c r="B6" s="7">
        <v>2000</v>
      </c>
      <c r="C6" s="2" t="s">
        <v>5</v>
      </c>
      <c r="E6" s="9">
        <v>2001</v>
      </c>
      <c r="F6" s="10">
        <v>3</v>
      </c>
    </row>
    <row r="7" spans="1:6">
      <c r="A7" s="4">
        <f>DATE(2001,5,17)</f>
        <v>37028</v>
      </c>
      <c r="B7" s="7">
        <v>2001</v>
      </c>
      <c r="C7" s="2" t="s">
        <v>6</v>
      </c>
      <c r="E7" s="9">
        <v>2003</v>
      </c>
      <c r="F7" s="10">
        <v>1</v>
      </c>
    </row>
    <row r="8" spans="1:6">
      <c r="A8" s="4">
        <f>DATE(2001,9,29)</f>
        <v>37163</v>
      </c>
      <c r="B8" s="7">
        <v>2001</v>
      </c>
      <c r="C8" s="2" t="s">
        <v>7</v>
      </c>
      <c r="E8" s="9">
        <v>2004</v>
      </c>
      <c r="F8" s="10">
        <v>1</v>
      </c>
    </row>
    <row r="9" spans="1:6">
      <c r="A9" s="4">
        <f>DATE(2001,10,5)</f>
        <v>37169</v>
      </c>
      <c r="B9" s="7">
        <v>2001</v>
      </c>
      <c r="C9" s="2" t="s">
        <v>8</v>
      </c>
      <c r="E9" s="9">
        <v>2005</v>
      </c>
      <c r="F9" s="10">
        <v>1</v>
      </c>
    </row>
    <row r="10" spans="1:6">
      <c r="A10" s="4">
        <f>DATE(2003,5,29)</f>
        <v>37770</v>
      </c>
      <c r="B10" s="7">
        <v>2003</v>
      </c>
      <c r="C10" s="2" t="s">
        <v>9</v>
      </c>
      <c r="E10" s="9">
        <v>2006</v>
      </c>
      <c r="F10" s="10">
        <v>1</v>
      </c>
    </row>
    <row r="11" spans="1:6">
      <c r="A11" s="4">
        <f>DATE(2004,8,24)</f>
        <v>38223</v>
      </c>
      <c r="B11" s="7">
        <v>2004</v>
      </c>
      <c r="C11" s="2" t="s">
        <v>10</v>
      </c>
      <c r="E11" s="9">
        <v>2008</v>
      </c>
      <c r="F11" s="10">
        <v>11</v>
      </c>
    </row>
    <row r="12" spans="1:6">
      <c r="A12" s="4">
        <f>DATE(2005,4,26)</f>
        <v>38468</v>
      </c>
      <c r="B12" s="7">
        <v>2005</v>
      </c>
      <c r="C12" s="2" t="s">
        <v>11</v>
      </c>
      <c r="E12" s="9">
        <v>2009</v>
      </c>
      <c r="F12" s="10">
        <v>19</v>
      </c>
    </row>
    <row r="13" spans="1:6">
      <c r="A13" s="4">
        <f>DATE(2006,4,17)</f>
        <v>38824</v>
      </c>
      <c r="B13" s="7">
        <v>2006</v>
      </c>
      <c r="C13" s="2" t="s">
        <v>12</v>
      </c>
      <c r="E13" s="9">
        <v>2010</v>
      </c>
      <c r="F13" s="10">
        <v>8</v>
      </c>
    </row>
    <row r="14" spans="1:6">
      <c r="A14" s="4">
        <f>DATE(2008,4,16)</f>
        <v>39554</v>
      </c>
      <c r="B14" s="7">
        <v>2008</v>
      </c>
      <c r="C14" s="2" t="s">
        <v>13</v>
      </c>
      <c r="E14" s="9">
        <v>2011</v>
      </c>
      <c r="F14" s="10">
        <v>9</v>
      </c>
    </row>
    <row r="15" spans="1:6">
      <c r="A15" s="4">
        <f>DATE(2008,6,12)</f>
        <v>39611</v>
      </c>
      <c r="B15" s="7">
        <v>2008</v>
      </c>
      <c r="C15" s="2" t="s">
        <v>12</v>
      </c>
      <c r="E15" s="9">
        <v>2012</v>
      </c>
      <c r="F15" s="10">
        <v>4</v>
      </c>
    </row>
    <row r="16" spans="1:6">
      <c r="A16" s="4">
        <f>DATE(2008,8,15)</f>
        <v>39675</v>
      </c>
      <c r="B16" s="7">
        <v>2008</v>
      </c>
      <c r="C16" s="2" t="s">
        <v>14</v>
      </c>
      <c r="E16" s="9">
        <v>2013</v>
      </c>
      <c r="F16" s="10">
        <v>7</v>
      </c>
    </row>
    <row r="17" spans="1:6">
      <c r="A17" s="4">
        <f>DATE(2008,10,11)</f>
        <v>39732</v>
      </c>
      <c r="B17" s="7">
        <v>2008</v>
      </c>
      <c r="C17" s="2" t="s">
        <v>12</v>
      </c>
      <c r="E17" s="9">
        <v>2014</v>
      </c>
      <c r="F17" s="10">
        <v>4</v>
      </c>
    </row>
    <row r="18" spans="1:6">
      <c r="A18" s="4">
        <f>DATE(2008,10,13)</f>
        <v>39734</v>
      </c>
      <c r="B18" s="7">
        <v>2008</v>
      </c>
      <c r="C18" s="2" t="s">
        <v>15</v>
      </c>
      <c r="E18" s="9">
        <v>2015</v>
      </c>
      <c r="F18" s="10">
        <v>5</v>
      </c>
    </row>
    <row r="19" spans="1:6">
      <c r="A19" s="4">
        <f>DATE(2008,10,15)</f>
        <v>39736</v>
      </c>
      <c r="B19" s="7">
        <v>2008</v>
      </c>
      <c r="C19" s="2" t="s">
        <v>16</v>
      </c>
      <c r="E19" s="9">
        <v>2018</v>
      </c>
      <c r="F19" s="10">
        <v>2</v>
      </c>
    </row>
    <row r="20" spans="1:6">
      <c r="A20" s="4">
        <f>DATE(2008,10,20)</f>
        <v>39741</v>
      </c>
      <c r="B20" s="7">
        <v>2008</v>
      </c>
      <c r="C20" s="2" t="s">
        <v>17</v>
      </c>
      <c r="E20" s="9">
        <v>2019</v>
      </c>
      <c r="F20" s="10">
        <v>1</v>
      </c>
    </row>
    <row r="21" spans="1:6">
      <c r="A21" s="4">
        <f>DATE(2008,10,28)</f>
        <v>39749</v>
      </c>
      <c r="B21" s="7">
        <v>2008</v>
      </c>
      <c r="C21" s="2" t="s">
        <v>18</v>
      </c>
      <c r="E21" s="9">
        <v>2020</v>
      </c>
      <c r="F21" s="10">
        <v>10</v>
      </c>
    </row>
    <row r="22" spans="1:6">
      <c r="A22" s="4">
        <f>DATE(2008,11,4)</f>
        <v>39756</v>
      </c>
      <c r="B22" s="7">
        <v>2008</v>
      </c>
      <c r="C22" s="2" t="s">
        <v>14</v>
      </c>
      <c r="E22" s="9">
        <v>2021</v>
      </c>
      <c r="F22" s="10">
        <v>7</v>
      </c>
    </row>
    <row r="23" spans="1:6">
      <c r="A23" s="4">
        <f>DATE(2008,11,27)</f>
        <v>39779</v>
      </c>
      <c r="B23" s="7">
        <v>2008</v>
      </c>
      <c r="C23" s="2" t="s">
        <v>19</v>
      </c>
      <c r="E23" s="9">
        <v>2022</v>
      </c>
      <c r="F23" s="10">
        <v>3</v>
      </c>
    </row>
    <row r="24" spans="1:6">
      <c r="A24" s="4">
        <f>DATE(2008,11,28)</f>
        <v>39780</v>
      </c>
      <c r="B24" s="7">
        <v>2008</v>
      </c>
      <c r="C24" s="2" t="s">
        <v>20</v>
      </c>
      <c r="E24" s="9" t="s">
        <v>79</v>
      </c>
      <c r="F24" s="10">
        <v>102</v>
      </c>
    </row>
    <row r="25" spans="1:6">
      <c r="A25" s="4">
        <f>DATE(2009,1,9)</f>
        <v>39822</v>
      </c>
      <c r="B25" s="7">
        <v>2009</v>
      </c>
      <c r="C25" s="2" t="s">
        <v>21</v>
      </c>
    </row>
    <row r="26" spans="1:6">
      <c r="A26" s="4">
        <f>DATE(2009,1,15)</f>
        <v>39828</v>
      </c>
      <c r="B26" s="7">
        <v>2009</v>
      </c>
      <c r="C26" s="2" t="s">
        <v>16</v>
      </c>
    </row>
    <row r="27" spans="1:6">
      <c r="A27" s="4">
        <f>DATE(2009,1,19)</f>
        <v>39832</v>
      </c>
      <c r="B27" s="7">
        <v>2009</v>
      </c>
      <c r="C27" s="2" t="s">
        <v>22</v>
      </c>
    </row>
    <row r="28" spans="1:6">
      <c r="A28" s="4">
        <f>DATE(2009,1,22)</f>
        <v>39835</v>
      </c>
      <c r="B28" s="7">
        <v>2009</v>
      </c>
      <c r="C28" s="2" t="s">
        <v>23</v>
      </c>
    </row>
    <row r="29" spans="1:6">
      <c r="A29" s="4">
        <f>DATE(2009,1,28)</f>
        <v>39841</v>
      </c>
      <c r="B29" s="7">
        <v>2009</v>
      </c>
      <c r="C29" s="2" t="s">
        <v>24</v>
      </c>
    </row>
    <row r="30" spans="1:6">
      <c r="A30" s="4">
        <f>DATE(2009,1,28)</f>
        <v>39841</v>
      </c>
      <c r="B30" s="7">
        <v>2009</v>
      </c>
      <c r="C30" s="2" t="s">
        <v>25</v>
      </c>
    </row>
    <row r="31" spans="1:6">
      <c r="A31" s="4">
        <f>DATE(2009,1,30)</f>
        <v>39843</v>
      </c>
      <c r="B31" s="7">
        <v>2009</v>
      </c>
      <c r="C31" s="2" t="s">
        <v>26</v>
      </c>
    </row>
    <row r="32" spans="1:6">
      <c r="A32" s="4">
        <f>DATE(2009,2,17)</f>
        <v>39861</v>
      </c>
      <c r="B32" s="7">
        <v>2009</v>
      </c>
      <c r="C32" s="2" t="s">
        <v>14</v>
      </c>
    </row>
    <row r="33" spans="1:3">
      <c r="A33" s="4">
        <f>DATE(2009,5,19)</f>
        <v>39952</v>
      </c>
      <c r="B33" s="7">
        <v>2009</v>
      </c>
      <c r="C33" s="2" t="s">
        <v>14</v>
      </c>
    </row>
    <row r="34" spans="1:3">
      <c r="A34" s="4">
        <f>DATE(2009,5,22)</f>
        <v>39955</v>
      </c>
      <c r="B34" s="7">
        <v>2009</v>
      </c>
      <c r="C34" s="2" t="s">
        <v>24</v>
      </c>
    </row>
    <row r="35" spans="1:3">
      <c r="A35" s="4">
        <f>DATE(2009,5,25)</f>
        <v>39958</v>
      </c>
      <c r="B35" s="7">
        <v>2009</v>
      </c>
      <c r="C35" s="2" t="s">
        <v>22</v>
      </c>
    </row>
    <row r="36" spans="1:3">
      <c r="A36" s="4">
        <f>DATE(2009,6,22)</f>
        <v>39986</v>
      </c>
      <c r="B36" s="7">
        <v>2009</v>
      </c>
      <c r="C36" s="2" t="s">
        <v>25</v>
      </c>
    </row>
    <row r="37" spans="1:3">
      <c r="A37" s="4">
        <f>DATE(2009,8,20)</f>
        <v>40045</v>
      </c>
      <c r="B37" s="7">
        <v>2009</v>
      </c>
      <c r="C37" s="2" t="s">
        <v>14</v>
      </c>
    </row>
    <row r="38" spans="1:3">
      <c r="A38" s="4">
        <f>DATE(2009,8,27)</f>
        <v>40052</v>
      </c>
      <c r="B38" s="7">
        <v>2009</v>
      </c>
      <c r="C38" s="2" t="s">
        <v>24</v>
      </c>
    </row>
    <row r="39" spans="1:3">
      <c r="A39" s="4">
        <f>DATE(2009,9,11)</f>
        <v>40067</v>
      </c>
      <c r="B39" s="7">
        <v>2009</v>
      </c>
      <c r="C39" s="2" t="s">
        <v>27</v>
      </c>
    </row>
    <row r="40" spans="1:3">
      <c r="A40" s="4">
        <f>DATE(2009,9,29)</f>
        <v>40085</v>
      </c>
      <c r="B40" s="7">
        <v>2009</v>
      </c>
      <c r="C40" s="2" t="s">
        <v>25</v>
      </c>
    </row>
    <row r="41" spans="1:3">
      <c r="A41" s="4">
        <f>DATE(2009,9,30)</f>
        <v>40086</v>
      </c>
      <c r="B41" s="7">
        <v>2009</v>
      </c>
      <c r="C41" s="2" t="s">
        <v>19</v>
      </c>
    </row>
    <row r="42" spans="1:3">
      <c r="A42" s="4">
        <f>DATE(2009,10,19)</f>
        <v>40105</v>
      </c>
      <c r="B42" s="7">
        <v>2009</v>
      </c>
      <c r="C42" s="2" t="s">
        <v>22</v>
      </c>
    </row>
    <row r="43" spans="1:3">
      <c r="A43" s="4">
        <f>DATE(2009,12,11)</f>
        <v>40158</v>
      </c>
      <c r="B43" s="7">
        <v>2009</v>
      </c>
      <c r="C43" s="2" t="s">
        <v>24</v>
      </c>
    </row>
    <row r="44" spans="1:3">
      <c r="A44" s="4">
        <f>DATE(2010,1,4)</f>
        <v>40182</v>
      </c>
      <c r="B44" s="7">
        <v>2010</v>
      </c>
      <c r="C44" s="2" t="s">
        <v>19</v>
      </c>
    </row>
    <row r="45" spans="1:3">
      <c r="A45" s="4">
        <f>DATE(2010,1,20)</f>
        <v>40198</v>
      </c>
      <c r="B45" s="7">
        <v>2010</v>
      </c>
      <c r="C45" s="2" t="s">
        <v>28</v>
      </c>
    </row>
    <row r="46" spans="1:3">
      <c r="A46" s="4">
        <f>DATE(2010,2,2)</f>
        <v>40211</v>
      </c>
      <c r="B46" s="7">
        <v>2010</v>
      </c>
      <c r="C46" s="2" t="s">
        <v>22</v>
      </c>
    </row>
    <row r="47" spans="1:3">
      <c r="A47" s="4">
        <f>DATE(2010,2,12)</f>
        <v>40221</v>
      </c>
      <c r="B47" s="7">
        <v>2010</v>
      </c>
      <c r="C47" s="2" t="s">
        <v>29</v>
      </c>
    </row>
    <row r="48" spans="1:3">
      <c r="A48" s="4">
        <f>DATE(2010,3,19)</f>
        <v>40256</v>
      </c>
      <c r="B48" s="7">
        <v>2010</v>
      </c>
      <c r="C48" s="2" t="s">
        <v>24</v>
      </c>
    </row>
    <row r="49" spans="1:3">
      <c r="A49" s="4">
        <f>DATE(2010,4,8)</f>
        <v>40276</v>
      </c>
      <c r="B49" s="7">
        <v>2010</v>
      </c>
      <c r="C49" s="2" t="s">
        <v>19</v>
      </c>
    </row>
    <row r="50" spans="1:3">
      <c r="A50" s="4">
        <f>DATE(2010,4,8)</f>
        <v>40276</v>
      </c>
      <c r="B50" s="7">
        <v>2010</v>
      </c>
      <c r="C50" s="2" t="s">
        <v>25</v>
      </c>
    </row>
    <row r="51" spans="1:3">
      <c r="A51" s="4">
        <f>DATE(2010,12,29)</f>
        <v>40541</v>
      </c>
      <c r="B51" s="7">
        <v>2010</v>
      </c>
      <c r="C51" s="2" t="s">
        <v>30</v>
      </c>
    </row>
    <row r="52" spans="1:3">
      <c r="A52" s="4">
        <f>DATE(2011,1,12)</f>
        <v>40555</v>
      </c>
      <c r="B52" s="7">
        <v>2011</v>
      </c>
      <c r="C52" s="2" t="s">
        <v>31</v>
      </c>
    </row>
    <row r="53" spans="1:3">
      <c r="A53" s="4">
        <f>DATE(2011,3,28)</f>
        <v>40630</v>
      </c>
      <c r="B53" s="7">
        <v>2011</v>
      </c>
      <c r="C53" s="2" t="s">
        <v>19</v>
      </c>
    </row>
    <row r="54" spans="1:3">
      <c r="A54" s="4">
        <f>DATE(2011,4,19)</f>
        <v>40652</v>
      </c>
      <c r="B54" s="7">
        <v>2011</v>
      </c>
      <c r="C54" s="2" t="s">
        <v>13</v>
      </c>
    </row>
    <row r="55" spans="1:3">
      <c r="A55" s="4">
        <f>DATE(2011,8,23)</f>
        <v>40778</v>
      </c>
      <c r="B55" s="7">
        <v>2011</v>
      </c>
      <c r="C55" s="2" t="s">
        <v>12</v>
      </c>
    </row>
    <row r="56" spans="1:3">
      <c r="A56" s="4">
        <f>DATE(2011,10,21)</f>
        <v>40837</v>
      </c>
      <c r="B56" s="7">
        <v>2011</v>
      </c>
      <c r="C56" s="2" t="s">
        <v>32</v>
      </c>
    </row>
    <row r="57" spans="1:3">
      <c r="A57" s="4">
        <f>DATE(2011,11,7)</f>
        <v>40854</v>
      </c>
      <c r="B57" s="7">
        <v>2011</v>
      </c>
      <c r="C57" s="2" t="s">
        <v>33</v>
      </c>
    </row>
    <row r="58" spans="1:3">
      <c r="A58" s="4">
        <f>DATE(2011,11,16)</f>
        <v>40863</v>
      </c>
      <c r="B58" s="7">
        <v>2011</v>
      </c>
      <c r="C58" s="2" t="s">
        <v>33</v>
      </c>
    </row>
    <row r="59" spans="1:3">
      <c r="A59" s="4">
        <f>DATE(2011,11,17)</f>
        <v>40864</v>
      </c>
      <c r="B59" s="7">
        <v>2011</v>
      </c>
      <c r="C59" s="2" t="s">
        <v>34</v>
      </c>
    </row>
    <row r="60" spans="1:3">
      <c r="A60" s="4">
        <f>DATE(2011,12,22)</f>
        <v>40899</v>
      </c>
      <c r="B60" s="7">
        <v>2011</v>
      </c>
      <c r="C60" s="2" t="s">
        <v>35</v>
      </c>
    </row>
    <row r="61" spans="1:3">
      <c r="A61" s="4">
        <f>DATE(2012,4,30)</f>
        <v>41029</v>
      </c>
      <c r="B61" s="7">
        <v>2012</v>
      </c>
      <c r="C61" s="2" t="s">
        <v>19</v>
      </c>
    </row>
    <row r="62" spans="1:3">
      <c r="A62" s="4">
        <f>DATE(2012,5,28)</f>
        <v>41057</v>
      </c>
      <c r="B62" s="7">
        <v>2012</v>
      </c>
      <c r="C62" s="2" t="s">
        <v>36</v>
      </c>
    </row>
    <row r="63" spans="1:3">
      <c r="A63" s="4">
        <f>DATE(2012,9,17)</f>
        <v>41169</v>
      </c>
      <c r="B63" s="7">
        <v>2012</v>
      </c>
      <c r="C63" s="2" t="s">
        <v>37</v>
      </c>
    </row>
    <row r="64" spans="1:3">
      <c r="A64" s="14">
        <v>41248</v>
      </c>
      <c r="B64" s="15">
        <v>2012</v>
      </c>
      <c r="C64" s="16" t="s">
        <v>70</v>
      </c>
    </row>
    <row r="65" spans="1:3">
      <c r="A65" s="4">
        <f>DATE(2013,4,27)</f>
        <v>41391</v>
      </c>
      <c r="B65" s="7">
        <v>2013</v>
      </c>
      <c r="C65" s="2" t="s">
        <v>38</v>
      </c>
    </row>
    <row r="66" spans="1:3">
      <c r="A66" s="4">
        <f>DATE(2013,6,24)</f>
        <v>41449</v>
      </c>
      <c r="B66" s="7">
        <v>2013</v>
      </c>
      <c r="C66" s="2" t="s">
        <v>39</v>
      </c>
    </row>
    <row r="67" spans="1:3">
      <c r="A67" s="4">
        <f>DATE(2013,9,11)</f>
        <v>41528</v>
      </c>
      <c r="B67" s="7">
        <v>2013</v>
      </c>
      <c r="C67" s="2" t="s">
        <v>40</v>
      </c>
    </row>
    <row r="68" spans="1:3">
      <c r="A68" s="4">
        <f>DATE(2013,9,12)</f>
        <v>41529</v>
      </c>
      <c r="B68" s="7">
        <v>2013</v>
      </c>
      <c r="C68" s="2" t="s">
        <v>41</v>
      </c>
    </row>
    <row r="69" spans="1:3">
      <c r="A69" s="4">
        <f>DATE(2013,12,16)</f>
        <v>41624</v>
      </c>
      <c r="B69" s="7">
        <v>2013</v>
      </c>
      <c r="C69" s="2" t="s">
        <v>42</v>
      </c>
    </row>
    <row r="70" spans="1:3">
      <c r="A70" s="4">
        <f>DATE(2013,12,24)</f>
        <v>41632</v>
      </c>
      <c r="B70" s="7">
        <v>2013</v>
      </c>
      <c r="C70" s="2" t="s">
        <v>19</v>
      </c>
    </row>
    <row r="71" spans="1:3">
      <c r="A71" s="14">
        <v>41355</v>
      </c>
      <c r="B71" s="15">
        <v>2013</v>
      </c>
      <c r="C71" s="16" t="s">
        <v>71</v>
      </c>
    </row>
    <row r="72" spans="1:3">
      <c r="A72" s="4">
        <f>DATE(2014,3,6)</f>
        <v>41704</v>
      </c>
      <c r="B72" s="7">
        <v>2014</v>
      </c>
      <c r="C72" s="2" t="s">
        <v>43</v>
      </c>
    </row>
    <row r="73" spans="1:3">
      <c r="A73" s="4">
        <f>DATE(2014,5,19)</f>
        <v>41778</v>
      </c>
      <c r="B73" s="7">
        <v>2014</v>
      </c>
      <c r="C73" s="2" t="s">
        <v>44</v>
      </c>
    </row>
    <row r="74" spans="1:3">
      <c r="A74" s="4">
        <f>DATE(2014,6,28)</f>
        <v>41818</v>
      </c>
      <c r="B74" s="7">
        <v>2014</v>
      </c>
      <c r="C74" s="2" t="s">
        <v>45</v>
      </c>
    </row>
    <row r="75" spans="1:3">
      <c r="A75" s="4">
        <f>DATE(2014,10,29)</f>
        <v>41941</v>
      </c>
      <c r="B75" s="7">
        <v>2014</v>
      </c>
      <c r="C75" s="2" t="s">
        <v>46</v>
      </c>
    </row>
    <row r="76" spans="1:3">
      <c r="A76" s="4">
        <f>DATE(2015,4,21)</f>
        <v>42115</v>
      </c>
      <c r="B76" s="7">
        <v>2015</v>
      </c>
      <c r="C76" s="2" t="s">
        <v>39</v>
      </c>
    </row>
    <row r="77" spans="1:3">
      <c r="A77" s="4">
        <f>DATE(2015,6,10)</f>
        <v>42165</v>
      </c>
      <c r="B77" s="7">
        <v>2015</v>
      </c>
      <c r="C77" s="2" t="s">
        <v>47</v>
      </c>
    </row>
    <row r="78" spans="1:3">
      <c r="A78" s="4">
        <f>DATE(2015,6,19)</f>
        <v>42174</v>
      </c>
      <c r="B78" s="7">
        <v>2015</v>
      </c>
      <c r="C78" s="2" t="s">
        <v>48</v>
      </c>
    </row>
    <row r="79" spans="1:3">
      <c r="A79" s="4">
        <f>DATE(2015,8,10)</f>
        <v>42226</v>
      </c>
      <c r="B79" s="7">
        <v>2015</v>
      </c>
      <c r="C79" s="2" t="s">
        <v>49</v>
      </c>
    </row>
    <row r="80" spans="1:3">
      <c r="A80" s="14">
        <v>42115</v>
      </c>
      <c r="B80" s="15">
        <v>2015</v>
      </c>
      <c r="C80" s="16" t="s">
        <v>72</v>
      </c>
    </row>
    <row r="81" spans="1:3">
      <c r="A81" s="4">
        <f>DATE(2018,7,17)</f>
        <v>43298</v>
      </c>
      <c r="B81" s="7">
        <v>2018</v>
      </c>
      <c r="C81" s="2" t="s">
        <v>50</v>
      </c>
    </row>
    <row r="82" spans="1:3">
      <c r="A82" s="4">
        <f>DATE(2018,12,5)</f>
        <v>43439</v>
      </c>
      <c r="B82" s="7">
        <v>2018</v>
      </c>
      <c r="C82" s="2" t="s">
        <v>51</v>
      </c>
    </row>
    <row r="83" spans="1:3">
      <c r="A83" s="4">
        <f>DATE(2019,7,23)</f>
        <v>43669</v>
      </c>
      <c r="B83" s="7">
        <v>2019</v>
      </c>
      <c r="C83" s="2" t="s">
        <v>52</v>
      </c>
    </row>
    <row r="84" spans="1:3">
      <c r="A84" s="4">
        <f>DATE(2020,3,13)</f>
        <v>43903</v>
      </c>
      <c r="B84" s="7">
        <v>2020</v>
      </c>
      <c r="C84" s="2" t="s">
        <v>53</v>
      </c>
    </row>
    <row r="85" spans="1:3">
      <c r="A85" s="4">
        <f>DATE(2020,3,13)</f>
        <v>43903</v>
      </c>
      <c r="B85" s="7">
        <v>2020</v>
      </c>
      <c r="C85" s="2" t="s">
        <v>31</v>
      </c>
    </row>
    <row r="86" spans="1:3">
      <c r="A86" s="4">
        <f>DATE(2020,3,13)</f>
        <v>43903</v>
      </c>
      <c r="B86" s="7">
        <v>2020</v>
      </c>
      <c r="C86" s="2" t="s">
        <v>54</v>
      </c>
    </row>
    <row r="87" spans="1:3">
      <c r="A87" s="4">
        <f>DATE(2020,3,13)</f>
        <v>43903</v>
      </c>
      <c r="B87" s="7">
        <v>2020</v>
      </c>
      <c r="C87" s="2" t="s">
        <v>14</v>
      </c>
    </row>
    <row r="88" spans="1:3">
      <c r="A88" s="4">
        <f>DATE(2020,3,13)</f>
        <v>43903</v>
      </c>
      <c r="B88" s="7">
        <v>2020</v>
      </c>
      <c r="C88" s="2" t="s">
        <v>55</v>
      </c>
    </row>
    <row r="89" spans="1:3">
      <c r="A89" s="4">
        <f>DATE(2020,3,17)</f>
        <v>43907</v>
      </c>
      <c r="B89" s="7">
        <v>2020</v>
      </c>
      <c r="C89" s="2" t="s">
        <v>56</v>
      </c>
    </row>
    <row r="90" spans="1:3">
      <c r="A90" s="4">
        <f>DATE(2020,4,20)</f>
        <v>43941</v>
      </c>
      <c r="B90" s="7">
        <v>2020</v>
      </c>
      <c r="C90" s="2" t="s">
        <v>57</v>
      </c>
    </row>
    <row r="91" spans="1:3">
      <c r="A91" s="4">
        <f>DATE(2020,4,29)</f>
        <v>43950</v>
      </c>
      <c r="B91" s="7">
        <v>2020</v>
      </c>
      <c r="C91" s="2" t="s">
        <v>58</v>
      </c>
    </row>
    <row r="92" spans="1:3">
      <c r="A92" s="4">
        <f>DATE(2020,7,22)</f>
        <v>44034</v>
      </c>
      <c r="B92" s="7">
        <v>2020</v>
      </c>
      <c r="C92" s="2" t="s">
        <v>59</v>
      </c>
    </row>
    <row r="93" spans="1:3">
      <c r="A93" s="4">
        <f>DATE(2020,8,25)</f>
        <v>44068</v>
      </c>
      <c r="B93" s="7">
        <v>2020</v>
      </c>
      <c r="C93" s="2" t="s">
        <v>60</v>
      </c>
    </row>
    <row r="94" spans="1:3">
      <c r="A94" s="4">
        <f>DATE(2021,3,5)</f>
        <v>44260</v>
      </c>
      <c r="B94" s="7">
        <v>2021</v>
      </c>
      <c r="C94" s="2" t="s">
        <v>61</v>
      </c>
    </row>
    <row r="95" spans="1:3">
      <c r="A95" s="4">
        <f>DATE(2021,6,14)</f>
        <v>44361</v>
      </c>
      <c r="B95" s="7">
        <v>2021</v>
      </c>
      <c r="C95" s="2" t="s">
        <v>62</v>
      </c>
    </row>
    <row r="96" spans="1:3">
      <c r="A96" s="4">
        <f>DATE(2021,6,24)</f>
        <v>44371</v>
      </c>
      <c r="B96" s="7">
        <v>2021</v>
      </c>
      <c r="C96" s="2" t="s">
        <v>63</v>
      </c>
    </row>
    <row r="97" spans="1:3">
      <c r="A97" s="4">
        <f>DATE(2021,7,7)</f>
        <v>44384</v>
      </c>
      <c r="B97" s="7">
        <v>2021</v>
      </c>
      <c r="C97" s="2" t="s">
        <v>51</v>
      </c>
    </row>
    <row r="98" spans="1:3">
      <c r="A98" s="4">
        <f>DATE(2021,12,3)</f>
        <v>44533</v>
      </c>
      <c r="B98" s="7">
        <v>2021</v>
      </c>
      <c r="C98" s="2" t="s">
        <v>64</v>
      </c>
    </row>
    <row r="99" spans="1:3">
      <c r="A99" s="4">
        <f>DATE(2021,12,7)</f>
        <v>44537</v>
      </c>
      <c r="B99" s="7">
        <v>2021</v>
      </c>
      <c r="C99" s="2" t="s">
        <v>65</v>
      </c>
    </row>
    <row r="100" spans="1:3">
      <c r="A100" s="14">
        <v>44263</v>
      </c>
      <c r="B100" s="15">
        <v>2021</v>
      </c>
      <c r="C100" s="16" t="s">
        <v>73</v>
      </c>
    </row>
    <row r="101" spans="1:3">
      <c r="A101" s="4">
        <f>DATE(2022,1,25)</f>
        <v>44586</v>
      </c>
      <c r="B101" s="7">
        <v>2022</v>
      </c>
      <c r="C101" s="2" t="s">
        <v>66</v>
      </c>
    </row>
    <row r="102" spans="1:3">
      <c r="A102" s="4">
        <f>DATE(2022,3,21)</f>
        <v>44641</v>
      </c>
      <c r="B102" s="7">
        <v>2022</v>
      </c>
      <c r="C102" s="2" t="s">
        <v>67</v>
      </c>
    </row>
    <row r="103" spans="1:3">
      <c r="A103" s="14">
        <v>44641</v>
      </c>
      <c r="B103" s="15">
        <v>2022</v>
      </c>
      <c r="C103" s="16" t="s">
        <v>74</v>
      </c>
    </row>
  </sheetData>
  <autoFilter ref="A1:C103" xr:uid="{C2151387-E1B0-4860-8EBA-E78148C2A707}">
    <sortState xmlns:xlrd2="http://schemas.microsoft.com/office/spreadsheetml/2017/richdata2" ref="A2:C103">
      <sortCondition ref="B1:B103"/>
    </sortState>
  </autoFilter>
  <phoneticPr fontId="1" type="noConversion"/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947E8-50FF-4A5D-A05A-196567122102}">
  <dimension ref="A1:E98"/>
  <sheetViews>
    <sheetView workbookViewId="0">
      <selection activeCell="C15" sqref="C15"/>
    </sheetView>
  </sheetViews>
  <sheetFormatPr defaultRowHeight="14.25"/>
  <cols>
    <col min="1" max="1" width="14.46484375" customWidth="1"/>
    <col min="3" max="3" width="35.53125" customWidth="1"/>
    <col min="4" max="4" width="7.796875" bestFit="1" customWidth="1"/>
    <col min="5" max="5" width="11.46484375" bestFit="1" customWidth="1"/>
    <col min="6" max="6" width="12.19921875" bestFit="1" customWidth="1"/>
  </cols>
  <sheetData>
    <row r="1" spans="1:5" ht="26.25">
      <c r="A1" s="5" t="s">
        <v>68</v>
      </c>
      <c r="B1" s="6" t="s">
        <v>76</v>
      </c>
      <c r="C1" s="5" t="s">
        <v>0</v>
      </c>
      <c r="D1" s="8" t="s">
        <v>75</v>
      </c>
      <c r="E1" t="s">
        <v>78</v>
      </c>
    </row>
    <row r="2" spans="1:5" ht="18" customHeight="1">
      <c r="A2" s="4">
        <f>DATE(1991,6,28)</f>
        <v>33417</v>
      </c>
      <c r="B2" s="7">
        <v>1991</v>
      </c>
      <c r="C2" s="2" t="s">
        <v>1</v>
      </c>
      <c r="D2" s="9">
        <v>1991</v>
      </c>
      <c r="E2" s="10">
        <v>1</v>
      </c>
    </row>
    <row r="3" spans="1:5" ht="18" customHeight="1">
      <c r="A3" s="4">
        <f>DATE(1995,10,10)</f>
        <v>34982</v>
      </c>
      <c r="B3" s="7">
        <v>1995</v>
      </c>
      <c r="C3" s="2" t="s">
        <v>2</v>
      </c>
      <c r="D3" s="9">
        <v>1995</v>
      </c>
      <c r="E3" s="10">
        <v>1</v>
      </c>
    </row>
    <row r="4" spans="1:5" ht="18" customHeight="1">
      <c r="A4" s="4">
        <f>DATE(1999,5,11)</f>
        <v>36291</v>
      </c>
      <c r="B4" s="7">
        <v>1999</v>
      </c>
      <c r="C4" s="2" t="s">
        <v>3</v>
      </c>
      <c r="D4" s="9">
        <v>1999</v>
      </c>
      <c r="E4" s="10">
        <v>2</v>
      </c>
    </row>
    <row r="5" spans="1:5" ht="18" customHeight="1">
      <c r="A5" s="4">
        <f>DATE(1999,5,14)</f>
        <v>36294</v>
      </c>
      <c r="B5" s="7">
        <v>1999</v>
      </c>
      <c r="C5" s="2" t="s">
        <v>4</v>
      </c>
      <c r="D5" s="9">
        <v>2000</v>
      </c>
      <c r="E5" s="10">
        <v>1</v>
      </c>
    </row>
    <row r="6" spans="1:5" ht="18" customHeight="1">
      <c r="A6" s="4">
        <f>DATE(2000,6,19)</f>
        <v>36696</v>
      </c>
      <c r="B6" s="7">
        <v>2000</v>
      </c>
      <c r="C6" s="2" t="s">
        <v>5</v>
      </c>
      <c r="D6" s="9">
        <v>2001</v>
      </c>
      <c r="E6" s="10">
        <v>3</v>
      </c>
    </row>
    <row r="7" spans="1:5" ht="18" customHeight="1">
      <c r="A7" s="4">
        <f>DATE(2001,5,17)</f>
        <v>37028</v>
      </c>
      <c r="B7" s="7">
        <v>2001</v>
      </c>
      <c r="C7" s="2" t="s">
        <v>6</v>
      </c>
      <c r="D7" s="9">
        <v>2003</v>
      </c>
      <c r="E7" s="10">
        <v>1</v>
      </c>
    </row>
    <row r="8" spans="1:5" ht="18" customHeight="1">
      <c r="A8" s="4">
        <f>DATE(2001,9,29)</f>
        <v>37163</v>
      </c>
      <c r="B8" s="7">
        <v>2001</v>
      </c>
      <c r="C8" s="2" t="s">
        <v>7</v>
      </c>
      <c r="D8" s="9">
        <v>2004</v>
      </c>
      <c r="E8" s="10">
        <v>1</v>
      </c>
    </row>
    <row r="9" spans="1:5" ht="18" customHeight="1">
      <c r="A9" s="4">
        <f>DATE(2001,10,5)</f>
        <v>37169</v>
      </c>
      <c r="B9" s="7">
        <v>2001</v>
      </c>
      <c r="C9" s="2" t="s">
        <v>8</v>
      </c>
      <c r="D9" s="9">
        <v>2005</v>
      </c>
      <c r="E9" s="10">
        <v>1</v>
      </c>
    </row>
    <row r="10" spans="1:5" ht="18" customHeight="1">
      <c r="A10" s="4">
        <f>DATE(2003,5,29)</f>
        <v>37770</v>
      </c>
      <c r="B10" s="7">
        <v>2003</v>
      </c>
      <c r="C10" s="2" t="s">
        <v>9</v>
      </c>
      <c r="D10" s="9">
        <v>2006</v>
      </c>
      <c r="E10" s="10">
        <v>1</v>
      </c>
    </row>
    <row r="11" spans="1:5" ht="18" customHeight="1">
      <c r="A11" s="4">
        <f>DATE(2004,8,24)</f>
        <v>38223</v>
      </c>
      <c r="B11" s="7">
        <v>2004</v>
      </c>
      <c r="C11" s="2" t="s">
        <v>10</v>
      </c>
      <c r="D11" s="9">
        <v>2008</v>
      </c>
      <c r="E11" s="10">
        <v>11</v>
      </c>
    </row>
    <row r="12" spans="1:5" ht="18" customHeight="1">
      <c r="A12" s="4">
        <f>DATE(2005,4,26)</f>
        <v>38468</v>
      </c>
      <c r="B12" s="7">
        <v>2005</v>
      </c>
      <c r="C12" s="2" t="s">
        <v>11</v>
      </c>
      <c r="D12" s="9">
        <v>2009</v>
      </c>
      <c r="E12" s="10">
        <v>19</v>
      </c>
    </row>
    <row r="13" spans="1:5" ht="18" customHeight="1">
      <c r="A13" s="4">
        <f>DATE(2006,4,17)</f>
        <v>38824</v>
      </c>
      <c r="B13" s="7">
        <v>2006</v>
      </c>
      <c r="C13" s="2" t="s">
        <v>12</v>
      </c>
      <c r="D13" s="9">
        <v>2010</v>
      </c>
      <c r="E13" s="10">
        <v>8</v>
      </c>
    </row>
    <row r="14" spans="1:5" ht="18" customHeight="1">
      <c r="A14" s="4">
        <f>DATE(2008,4,16)</f>
        <v>39554</v>
      </c>
      <c r="B14" s="7">
        <v>2008</v>
      </c>
      <c r="C14" s="2" t="s">
        <v>13</v>
      </c>
      <c r="D14" s="9">
        <v>2011</v>
      </c>
      <c r="E14" s="10">
        <v>9</v>
      </c>
    </row>
    <row r="15" spans="1:5" ht="18" customHeight="1">
      <c r="A15" s="4">
        <f>DATE(2008,6,12)</f>
        <v>39611</v>
      </c>
      <c r="B15" s="7">
        <v>2008</v>
      </c>
      <c r="C15" s="2" t="s">
        <v>12</v>
      </c>
      <c r="D15" s="9">
        <v>2012</v>
      </c>
      <c r="E15" s="10">
        <v>3</v>
      </c>
    </row>
    <row r="16" spans="1:5" ht="18" customHeight="1">
      <c r="A16" s="4">
        <f>DATE(2008,8,15)</f>
        <v>39675</v>
      </c>
      <c r="B16" s="7">
        <v>2008</v>
      </c>
      <c r="C16" s="2" t="s">
        <v>14</v>
      </c>
      <c r="D16" s="9">
        <v>2013</v>
      </c>
      <c r="E16" s="10">
        <v>6</v>
      </c>
    </row>
    <row r="17" spans="1:5" ht="18" customHeight="1">
      <c r="A17" s="4">
        <f>DATE(2008,10,11)</f>
        <v>39732</v>
      </c>
      <c r="B17" s="7">
        <v>2008</v>
      </c>
      <c r="C17" s="2" t="s">
        <v>12</v>
      </c>
      <c r="D17" s="9">
        <v>2014</v>
      </c>
      <c r="E17" s="10">
        <v>4</v>
      </c>
    </row>
    <row r="18" spans="1:5" ht="18" customHeight="1">
      <c r="A18" s="4">
        <f>DATE(2008,10,13)</f>
        <v>39734</v>
      </c>
      <c r="B18" s="7">
        <v>2008</v>
      </c>
      <c r="C18" s="2" t="s">
        <v>15</v>
      </c>
      <c r="D18" s="9">
        <v>2015</v>
      </c>
      <c r="E18" s="10">
        <v>4</v>
      </c>
    </row>
    <row r="19" spans="1:5" ht="18" customHeight="1">
      <c r="A19" s="4">
        <f>DATE(2008,10,15)</f>
        <v>39736</v>
      </c>
      <c r="B19" s="7">
        <v>2008</v>
      </c>
      <c r="C19" s="2" t="s">
        <v>16</v>
      </c>
      <c r="D19" s="9">
        <v>2018</v>
      </c>
      <c r="E19" s="10">
        <v>2</v>
      </c>
    </row>
    <row r="20" spans="1:5" ht="18" customHeight="1">
      <c r="A20" s="4">
        <f>DATE(2008,10,20)</f>
        <v>39741</v>
      </c>
      <c r="B20" s="7">
        <v>2008</v>
      </c>
      <c r="C20" s="2" t="s">
        <v>17</v>
      </c>
      <c r="D20" s="9">
        <v>2019</v>
      </c>
      <c r="E20" s="10">
        <v>1</v>
      </c>
    </row>
    <row r="21" spans="1:5" ht="18" customHeight="1">
      <c r="A21" s="4">
        <f>DATE(2008,10,28)</f>
        <v>39749</v>
      </c>
      <c r="B21" s="7">
        <v>2008</v>
      </c>
      <c r="C21" s="2" t="s">
        <v>18</v>
      </c>
      <c r="D21" s="9">
        <v>2020</v>
      </c>
      <c r="E21" s="10">
        <v>10</v>
      </c>
    </row>
    <row r="22" spans="1:5" ht="18" customHeight="1">
      <c r="A22" s="4">
        <f>DATE(2008,11,4)</f>
        <v>39756</v>
      </c>
      <c r="B22" s="7">
        <v>2008</v>
      </c>
      <c r="C22" s="2" t="s">
        <v>14</v>
      </c>
      <c r="D22" s="9">
        <v>2021</v>
      </c>
      <c r="E22" s="10">
        <v>6</v>
      </c>
    </row>
    <row r="23" spans="1:5" ht="18" customHeight="1">
      <c r="A23" s="4">
        <f>DATE(2008,11,27)</f>
        <v>39779</v>
      </c>
      <c r="B23" s="7">
        <v>2008</v>
      </c>
      <c r="C23" s="2" t="s">
        <v>19</v>
      </c>
      <c r="D23" s="9">
        <v>2022</v>
      </c>
      <c r="E23" s="10">
        <v>2</v>
      </c>
    </row>
    <row r="24" spans="1:5" ht="18" customHeight="1">
      <c r="A24" s="4">
        <f>DATE(2008,11,28)</f>
        <v>39780</v>
      </c>
      <c r="B24" s="7">
        <v>2008</v>
      </c>
      <c r="C24" s="2" t="s">
        <v>20</v>
      </c>
      <c r="D24" s="9" t="s">
        <v>79</v>
      </c>
      <c r="E24" s="10">
        <v>97</v>
      </c>
    </row>
    <row r="25" spans="1:5" ht="18" customHeight="1">
      <c r="A25" s="4">
        <f>DATE(2009,1,9)</f>
        <v>39822</v>
      </c>
      <c r="B25" s="7">
        <v>2009</v>
      </c>
      <c r="C25" s="2" t="s">
        <v>21</v>
      </c>
    </row>
    <row r="26" spans="1:5" ht="18" customHeight="1">
      <c r="A26" s="4">
        <f>DATE(2009,1,15)</f>
        <v>39828</v>
      </c>
      <c r="B26" s="7">
        <v>2009</v>
      </c>
      <c r="C26" s="2" t="s">
        <v>16</v>
      </c>
    </row>
    <row r="27" spans="1:5" ht="18" customHeight="1">
      <c r="A27" s="4">
        <f>DATE(2009,1,19)</f>
        <v>39832</v>
      </c>
      <c r="B27" s="7">
        <v>2009</v>
      </c>
      <c r="C27" s="2" t="s">
        <v>22</v>
      </c>
    </row>
    <row r="28" spans="1:5" ht="18" customHeight="1">
      <c r="A28" s="4">
        <f>DATE(2009,1,22)</f>
        <v>39835</v>
      </c>
      <c r="B28" s="7">
        <v>2009</v>
      </c>
      <c r="C28" s="2" t="s">
        <v>23</v>
      </c>
    </row>
    <row r="29" spans="1:5" ht="18" customHeight="1">
      <c r="A29" s="4">
        <f>DATE(2009,1,28)</f>
        <v>39841</v>
      </c>
      <c r="B29" s="7">
        <v>2009</v>
      </c>
      <c r="C29" s="2" t="s">
        <v>24</v>
      </c>
    </row>
    <row r="30" spans="1:5" ht="18" customHeight="1">
      <c r="A30" s="4">
        <f>DATE(2009,1,28)</f>
        <v>39841</v>
      </c>
      <c r="B30" s="7">
        <v>2009</v>
      </c>
      <c r="C30" s="2" t="s">
        <v>25</v>
      </c>
    </row>
    <row r="31" spans="1:5" ht="18" customHeight="1">
      <c r="A31" s="4">
        <f>DATE(2009,1,30)</f>
        <v>39843</v>
      </c>
      <c r="B31" s="7">
        <v>2009</v>
      </c>
      <c r="C31" s="2" t="s">
        <v>26</v>
      </c>
    </row>
    <row r="32" spans="1:5" ht="18" customHeight="1">
      <c r="A32" s="4">
        <f>DATE(2009,2,17)</f>
        <v>39861</v>
      </c>
      <c r="B32" s="7">
        <v>2009</v>
      </c>
      <c r="C32" s="2" t="s">
        <v>14</v>
      </c>
    </row>
    <row r="33" spans="1:3" ht="18" customHeight="1">
      <c r="A33" s="4">
        <f>DATE(2009,5,19)</f>
        <v>39952</v>
      </c>
      <c r="B33" s="7">
        <v>2009</v>
      </c>
      <c r="C33" s="2" t="s">
        <v>14</v>
      </c>
    </row>
    <row r="34" spans="1:3" ht="18" customHeight="1">
      <c r="A34" s="4">
        <f>DATE(2009,5,22)</f>
        <v>39955</v>
      </c>
      <c r="B34" s="7">
        <v>2009</v>
      </c>
      <c r="C34" s="2" t="s">
        <v>24</v>
      </c>
    </row>
    <row r="35" spans="1:3" ht="18" customHeight="1">
      <c r="A35" s="4">
        <f>DATE(2009,5,25)</f>
        <v>39958</v>
      </c>
      <c r="B35" s="7">
        <v>2009</v>
      </c>
      <c r="C35" s="2" t="s">
        <v>22</v>
      </c>
    </row>
    <row r="36" spans="1:3" ht="18" customHeight="1">
      <c r="A36" s="4">
        <f>DATE(2009,6,22)</f>
        <v>39986</v>
      </c>
      <c r="B36" s="7">
        <v>2009</v>
      </c>
      <c r="C36" s="2" t="s">
        <v>25</v>
      </c>
    </row>
    <row r="37" spans="1:3" ht="18" customHeight="1">
      <c r="A37" s="4">
        <f>DATE(2009,8,20)</f>
        <v>40045</v>
      </c>
      <c r="B37" s="7">
        <v>2009</v>
      </c>
      <c r="C37" s="2" t="s">
        <v>14</v>
      </c>
    </row>
    <row r="38" spans="1:3" ht="18" customHeight="1">
      <c r="A38" s="4">
        <f>DATE(2009,8,27)</f>
        <v>40052</v>
      </c>
      <c r="B38" s="7">
        <v>2009</v>
      </c>
      <c r="C38" s="2" t="s">
        <v>24</v>
      </c>
    </row>
    <row r="39" spans="1:3" ht="18" customHeight="1">
      <c r="A39" s="4">
        <f>DATE(2009,9,11)</f>
        <v>40067</v>
      </c>
      <c r="B39" s="7">
        <v>2009</v>
      </c>
      <c r="C39" s="2" t="s">
        <v>27</v>
      </c>
    </row>
    <row r="40" spans="1:3" ht="18" customHeight="1">
      <c r="A40" s="4">
        <f>DATE(2009,9,29)</f>
        <v>40085</v>
      </c>
      <c r="B40" s="7">
        <v>2009</v>
      </c>
      <c r="C40" s="2" t="s">
        <v>25</v>
      </c>
    </row>
    <row r="41" spans="1:3" ht="18" customHeight="1">
      <c r="A41" s="4">
        <f>DATE(2009,9,30)</f>
        <v>40086</v>
      </c>
      <c r="B41" s="7">
        <v>2009</v>
      </c>
      <c r="C41" s="2" t="s">
        <v>19</v>
      </c>
    </row>
    <row r="42" spans="1:3" ht="18" customHeight="1">
      <c r="A42" s="4">
        <f>DATE(2009,10,19)</f>
        <v>40105</v>
      </c>
      <c r="B42" s="7">
        <v>2009</v>
      </c>
      <c r="C42" s="2" t="s">
        <v>22</v>
      </c>
    </row>
    <row r="43" spans="1:3" ht="18" customHeight="1">
      <c r="A43" s="4">
        <f>DATE(2009,12,11)</f>
        <v>40158</v>
      </c>
      <c r="B43" s="7">
        <v>2009</v>
      </c>
      <c r="C43" s="2" t="s">
        <v>24</v>
      </c>
    </row>
    <row r="44" spans="1:3" ht="18" customHeight="1">
      <c r="A44" s="4">
        <f>DATE(2010,1,4)</f>
        <v>40182</v>
      </c>
      <c r="B44" s="7">
        <v>2010</v>
      </c>
      <c r="C44" s="2" t="s">
        <v>19</v>
      </c>
    </row>
    <row r="45" spans="1:3" ht="18" customHeight="1">
      <c r="A45" s="4">
        <f>DATE(2010,1,20)</f>
        <v>40198</v>
      </c>
      <c r="B45" s="7">
        <v>2010</v>
      </c>
      <c r="C45" s="2" t="s">
        <v>28</v>
      </c>
    </row>
    <row r="46" spans="1:3" ht="18" customHeight="1">
      <c r="A46" s="4">
        <f>DATE(2010,2,2)</f>
        <v>40211</v>
      </c>
      <c r="B46" s="7">
        <v>2010</v>
      </c>
      <c r="C46" s="2" t="s">
        <v>22</v>
      </c>
    </row>
    <row r="47" spans="1:3" ht="18" customHeight="1">
      <c r="A47" s="4">
        <f>DATE(2010,2,12)</f>
        <v>40221</v>
      </c>
      <c r="B47" s="7">
        <v>2010</v>
      </c>
      <c r="C47" s="2" t="s">
        <v>29</v>
      </c>
    </row>
    <row r="48" spans="1:3" ht="18" customHeight="1">
      <c r="A48" s="4">
        <f>DATE(2010,3,19)</f>
        <v>40256</v>
      </c>
      <c r="B48" s="7">
        <v>2010</v>
      </c>
      <c r="C48" s="2" t="s">
        <v>24</v>
      </c>
    </row>
    <row r="49" spans="1:3" ht="18" customHeight="1">
      <c r="A49" s="4">
        <f>DATE(2010,4,8)</f>
        <v>40276</v>
      </c>
      <c r="B49" s="7">
        <v>2010</v>
      </c>
      <c r="C49" s="2" t="s">
        <v>19</v>
      </c>
    </row>
    <row r="50" spans="1:3" ht="18" customHeight="1">
      <c r="A50" s="4">
        <f>DATE(2010,4,8)</f>
        <v>40276</v>
      </c>
      <c r="B50" s="7">
        <v>2010</v>
      </c>
      <c r="C50" s="2" t="s">
        <v>25</v>
      </c>
    </row>
    <row r="51" spans="1:3" ht="18" customHeight="1">
      <c r="A51" s="4">
        <f>DATE(2010,12,29)</f>
        <v>40541</v>
      </c>
      <c r="B51" s="7">
        <v>2010</v>
      </c>
      <c r="C51" s="2" t="s">
        <v>30</v>
      </c>
    </row>
    <row r="52" spans="1:3" ht="18" customHeight="1">
      <c r="A52" s="4">
        <f>DATE(2011,1,12)</f>
        <v>40555</v>
      </c>
      <c r="B52" s="7">
        <v>2011</v>
      </c>
      <c r="C52" s="2" t="s">
        <v>31</v>
      </c>
    </row>
    <row r="53" spans="1:3" ht="18" customHeight="1">
      <c r="A53" s="4">
        <f>DATE(2011,3,28)</f>
        <v>40630</v>
      </c>
      <c r="B53" s="7">
        <v>2011</v>
      </c>
      <c r="C53" s="2" t="s">
        <v>19</v>
      </c>
    </row>
    <row r="54" spans="1:3" ht="18" customHeight="1">
      <c r="A54" s="4">
        <f>DATE(2011,4,19)</f>
        <v>40652</v>
      </c>
      <c r="B54" s="7">
        <v>2011</v>
      </c>
      <c r="C54" s="2" t="s">
        <v>13</v>
      </c>
    </row>
    <row r="55" spans="1:3" ht="18" customHeight="1">
      <c r="A55" s="4">
        <f>DATE(2011,8,23)</f>
        <v>40778</v>
      </c>
      <c r="B55" s="7">
        <v>2011</v>
      </c>
      <c r="C55" s="2" t="s">
        <v>12</v>
      </c>
    </row>
    <row r="56" spans="1:3" ht="18" customHeight="1">
      <c r="A56" s="4">
        <f>DATE(2011,10,21)</f>
        <v>40837</v>
      </c>
      <c r="B56" s="7">
        <v>2011</v>
      </c>
      <c r="C56" s="2" t="s">
        <v>32</v>
      </c>
    </row>
    <row r="57" spans="1:3" ht="18" customHeight="1">
      <c r="A57" s="4">
        <f>DATE(2011,11,7)</f>
        <v>40854</v>
      </c>
      <c r="B57" s="7">
        <v>2011</v>
      </c>
      <c r="C57" s="2" t="s">
        <v>33</v>
      </c>
    </row>
    <row r="58" spans="1:3" ht="18" customHeight="1">
      <c r="A58" s="4">
        <f>DATE(2011,11,16)</f>
        <v>40863</v>
      </c>
      <c r="B58" s="7">
        <v>2011</v>
      </c>
      <c r="C58" s="2" t="s">
        <v>33</v>
      </c>
    </row>
    <row r="59" spans="1:3" ht="18" customHeight="1">
      <c r="A59" s="4">
        <f>DATE(2011,11,17)</f>
        <v>40864</v>
      </c>
      <c r="B59" s="7">
        <v>2011</v>
      </c>
      <c r="C59" s="2" t="s">
        <v>34</v>
      </c>
    </row>
    <row r="60" spans="1:3" ht="18" customHeight="1">
      <c r="A60" s="4">
        <f>DATE(2011,12,22)</f>
        <v>40899</v>
      </c>
      <c r="B60" s="7">
        <v>2011</v>
      </c>
      <c r="C60" s="2" t="s">
        <v>35</v>
      </c>
    </row>
    <row r="61" spans="1:3" ht="18" customHeight="1">
      <c r="A61" s="4">
        <f>DATE(2012,4,30)</f>
        <v>41029</v>
      </c>
      <c r="B61" s="7">
        <v>2012</v>
      </c>
      <c r="C61" s="2" t="s">
        <v>19</v>
      </c>
    </row>
    <row r="62" spans="1:3" ht="18" customHeight="1">
      <c r="A62" s="4">
        <f>DATE(2012,5,28)</f>
        <v>41057</v>
      </c>
      <c r="B62" s="7">
        <v>2012</v>
      </c>
      <c r="C62" s="2" t="s">
        <v>36</v>
      </c>
    </row>
    <row r="63" spans="1:3" ht="18" customHeight="1">
      <c r="A63" s="4">
        <f>DATE(2012,9,17)</f>
        <v>41169</v>
      </c>
      <c r="B63" s="7">
        <v>2012</v>
      </c>
      <c r="C63" s="2" t="s">
        <v>37</v>
      </c>
    </row>
    <row r="64" spans="1:3" ht="18" customHeight="1">
      <c r="A64" s="4">
        <f>DATE(2013,4,27)</f>
        <v>41391</v>
      </c>
      <c r="B64" s="7">
        <v>2013</v>
      </c>
      <c r="C64" s="2" t="s">
        <v>38</v>
      </c>
    </row>
    <row r="65" spans="1:3" ht="18" customHeight="1">
      <c r="A65" s="4">
        <f>DATE(2013,6,24)</f>
        <v>41449</v>
      </c>
      <c r="B65" s="7">
        <v>2013</v>
      </c>
      <c r="C65" s="2" t="s">
        <v>39</v>
      </c>
    </row>
    <row r="66" spans="1:3" ht="18" customHeight="1">
      <c r="A66" s="4">
        <f>DATE(2013,9,11)</f>
        <v>41528</v>
      </c>
      <c r="B66" s="7">
        <v>2013</v>
      </c>
      <c r="C66" s="2" t="s">
        <v>40</v>
      </c>
    </row>
    <row r="67" spans="1:3" ht="18" customHeight="1">
      <c r="A67" s="4">
        <f>DATE(2013,9,12)</f>
        <v>41529</v>
      </c>
      <c r="B67" s="7">
        <v>2013</v>
      </c>
      <c r="C67" s="2" t="s">
        <v>41</v>
      </c>
    </row>
    <row r="68" spans="1:3" ht="18" customHeight="1">
      <c r="A68" s="4">
        <f>DATE(2013,12,16)</f>
        <v>41624</v>
      </c>
      <c r="B68" s="7">
        <v>2013</v>
      </c>
      <c r="C68" s="2" t="s">
        <v>42</v>
      </c>
    </row>
    <row r="69" spans="1:3" ht="18" customHeight="1">
      <c r="A69" s="4">
        <f>DATE(2013,12,24)</f>
        <v>41632</v>
      </c>
      <c r="B69" s="7">
        <v>2013</v>
      </c>
      <c r="C69" s="2" t="s">
        <v>19</v>
      </c>
    </row>
    <row r="70" spans="1:3" ht="18" customHeight="1">
      <c r="A70" s="4">
        <f>DATE(2014,3,6)</f>
        <v>41704</v>
      </c>
      <c r="B70" s="7">
        <v>2014</v>
      </c>
      <c r="C70" s="2" t="s">
        <v>43</v>
      </c>
    </row>
    <row r="71" spans="1:3" ht="18" customHeight="1">
      <c r="A71" s="4">
        <f>DATE(2014,5,19)</f>
        <v>41778</v>
      </c>
      <c r="B71" s="7">
        <v>2014</v>
      </c>
      <c r="C71" s="2" t="s">
        <v>44</v>
      </c>
    </row>
    <row r="72" spans="1:3" ht="18" customHeight="1">
      <c r="A72" s="4">
        <f>DATE(2014,6,28)</f>
        <v>41818</v>
      </c>
      <c r="B72" s="7">
        <v>2014</v>
      </c>
      <c r="C72" s="2" t="s">
        <v>45</v>
      </c>
    </row>
    <row r="73" spans="1:3" ht="18" customHeight="1">
      <c r="A73" s="4">
        <f>DATE(2014,10,29)</f>
        <v>41941</v>
      </c>
      <c r="B73" s="7">
        <v>2014</v>
      </c>
      <c r="C73" s="2" t="s">
        <v>46</v>
      </c>
    </row>
    <row r="74" spans="1:3" ht="18" customHeight="1">
      <c r="A74" s="4">
        <f>DATE(2015,4,21)</f>
        <v>42115</v>
      </c>
      <c r="B74" s="7">
        <v>2015</v>
      </c>
      <c r="C74" s="2" t="s">
        <v>39</v>
      </c>
    </row>
    <row r="75" spans="1:3" ht="18" customHeight="1">
      <c r="A75" s="4">
        <f>DATE(2015,6,10)</f>
        <v>42165</v>
      </c>
      <c r="B75" s="7">
        <v>2015</v>
      </c>
      <c r="C75" s="2" t="s">
        <v>47</v>
      </c>
    </row>
    <row r="76" spans="1:3" ht="18" customHeight="1">
      <c r="A76" s="4">
        <f>DATE(2015,6,19)</f>
        <v>42174</v>
      </c>
      <c r="B76" s="7">
        <v>2015</v>
      </c>
      <c r="C76" s="2" t="s">
        <v>48</v>
      </c>
    </row>
    <row r="77" spans="1:3" ht="18" customHeight="1">
      <c r="A77" s="4">
        <f>DATE(2015,8,10)</f>
        <v>42226</v>
      </c>
      <c r="B77" s="7">
        <v>2015</v>
      </c>
      <c r="C77" s="2" t="s">
        <v>49</v>
      </c>
    </row>
    <row r="78" spans="1:3" ht="18" customHeight="1">
      <c r="A78" s="4">
        <f>DATE(2018,7,17)</f>
        <v>43298</v>
      </c>
      <c r="B78" s="7">
        <v>2018</v>
      </c>
      <c r="C78" s="2" t="s">
        <v>50</v>
      </c>
    </row>
    <row r="79" spans="1:3" ht="18" customHeight="1">
      <c r="A79" s="4">
        <f>DATE(2018,12,5)</f>
        <v>43439</v>
      </c>
      <c r="B79" s="7">
        <v>2018</v>
      </c>
      <c r="C79" s="2" t="s">
        <v>51</v>
      </c>
    </row>
    <row r="80" spans="1:3" ht="18" customHeight="1">
      <c r="A80" s="4">
        <f>DATE(2019,7,23)</f>
        <v>43669</v>
      </c>
      <c r="B80" s="7">
        <v>2019</v>
      </c>
      <c r="C80" s="2" t="s">
        <v>52</v>
      </c>
    </row>
    <row r="81" spans="1:3" ht="18" customHeight="1">
      <c r="A81" s="4">
        <f>DATE(2020,3,13)</f>
        <v>43903</v>
      </c>
      <c r="B81" s="7">
        <v>2020</v>
      </c>
      <c r="C81" s="2" t="s">
        <v>53</v>
      </c>
    </row>
    <row r="82" spans="1:3" ht="18" customHeight="1">
      <c r="A82" s="4">
        <f>DATE(2020,3,13)</f>
        <v>43903</v>
      </c>
      <c r="B82" s="7">
        <v>2020</v>
      </c>
      <c r="C82" s="2" t="s">
        <v>31</v>
      </c>
    </row>
    <row r="83" spans="1:3" ht="18" customHeight="1">
      <c r="A83" s="4">
        <f>DATE(2020,3,13)</f>
        <v>43903</v>
      </c>
      <c r="B83" s="7">
        <v>2020</v>
      </c>
      <c r="C83" s="2" t="s">
        <v>54</v>
      </c>
    </row>
    <row r="84" spans="1:3" ht="18" customHeight="1">
      <c r="A84" s="4">
        <f>DATE(2020,3,13)</f>
        <v>43903</v>
      </c>
      <c r="B84" s="7">
        <v>2020</v>
      </c>
      <c r="C84" s="2" t="s">
        <v>14</v>
      </c>
    </row>
    <row r="85" spans="1:3" ht="18" customHeight="1">
      <c r="A85" s="4">
        <f>DATE(2020,3,13)</f>
        <v>43903</v>
      </c>
      <c r="B85" s="7">
        <v>2020</v>
      </c>
      <c r="C85" s="2" t="s">
        <v>55</v>
      </c>
    </row>
    <row r="86" spans="1:3" ht="18" customHeight="1">
      <c r="A86" s="4">
        <f>DATE(2020,3,17)</f>
        <v>43907</v>
      </c>
      <c r="B86" s="7">
        <v>2020</v>
      </c>
      <c r="C86" s="2" t="s">
        <v>56</v>
      </c>
    </row>
    <row r="87" spans="1:3" ht="18" customHeight="1">
      <c r="A87" s="4">
        <f>DATE(2020,4,20)</f>
        <v>43941</v>
      </c>
      <c r="B87" s="7">
        <v>2020</v>
      </c>
      <c r="C87" s="2" t="s">
        <v>57</v>
      </c>
    </row>
    <row r="88" spans="1:3" ht="18" customHeight="1">
      <c r="A88" s="4">
        <f>DATE(2020,4,29)</f>
        <v>43950</v>
      </c>
      <c r="B88" s="7">
        <v>2020</v>
      </c>
      <c r="C88" s="2" t="s">
        <v>58</v>
      </c>
    </row>
    <row r="89" spans="1:3" ht="18" customHeight="1">
      <c r="A89" s="4">
        <f>DATE(2020,7,22)</f>
        <v>44034</v>
      </c>
      <c r="B89" s="7">
        <v>2020</v>
      </c>
      <c r="C89" s="2" t="s">
        <v>59</v>
      </c>
    </row>
    <row r="90" spans="1:3" ht="18" customHeight="1">
      <c r="A90" s="4">
        <f>DATE(2020,8,25)</f>
        <v>44068</v>
      </c>
      <c r="B90" s="7">
        <v>2020</v>
      </c>
      <c r="C90" s="2" t="s">
        <v>60</v>
      </c>
    </row>
    <row r="91" spans="1:3" ht="18" customHeight="1">
      <c r="A91" s="4">
        <f>DATE(2021,3,5)</f>
        <v>44260</v>
      </c>
      <c r="B91" s="7">
        <v>2021</v>
      </c>
      <c r="C91" s="2" t="s">
        <v>61</v>
      </c>
    </row>
    <row r="92" spans="1:3" ht="18" customHeight="1">
      <c r="A92" s="4">
        <f>DATE(2021,6,14)</f>
        <v>44361</v>
      </c>
      <c r="B92" s="7">
        <v>2021</v>
      </c>
      <c r="C92" s="2" t="s">
        <v>62</v>
      </c>
    </row>
    <row r="93" spans="1:3" ht="18" customHeight="1">
      <c r="A93" s="4">
        <f>DATE(2021,6,24)</f>
        <v>44371</v>
      </c>
      <c r="B93" s="7">
        <v>2021</v>
      </c>
      <c r="C93" s="2" t="s">
        <v>63</v>
      </c>
    </row>
    <row r="94" spans="1:3" ht="18" customHeight="1">
      <c r="A94" s="4">
        <f>DATE(2021,7,7)</f>
        <v>44384</v>
      </c>
      <c r="B94" s="7">
        <v>2021</v>
      </c>
      <c r="C94" s="2" t="s">
        <v>51</v>
      </c>
    </row>
    <row r="95" spans="1:3" ht="18" customHeight="1">
      <c r="A95" s="4">
        <f>DATE(2021,12,3)</f>
        <v>44533</v>
      </c>
      <c r="B95" s="7">
        <v>2021</v>
      </c>
      <c r="C95" s="2" t="s">
        <v>64</v>
      </c>
    </row>
    <row r="96" spans="1:3" ht="18" customHeight="1">
      <c r="A96" s="4">
        <f>DATE(2021,12,7)</f>
        <v>44537</v>
      </c>
      <c r="B96" s="7">
        <v>2021</v>
      </c>
      <c r="C96" s="2" t="s">
        <v>65</v>
      </c>
    </row>
    <row r="97" spans="1:3" ht="18" customHeight="1">
      <c r="A97" s="4">
        <f>DATE(2022,1,25)</f>
        <v>44586</v>
      </c>
      <c r="B97" s="7">
        <v>2022</v>
      </c>
      <c r="C97" s="2" t="s">
        <v>66</v>
      </c>
    </row>
    <row r="98" spans="1:3" ht="18" customHeight="1">
      <c r="A98" s="4">
        <f>DATE(2022,3,21)</f>
        <v>44641</v>
      </c>
      <c r="B98" s="7">
        <v>2022</v>
      </c>
      <c r="C98" s="2" t="s">
        <v>67</v>
      </c>
    </row>
  </sheetData>
  <autoFilter ref="A1:E98" xr:uid="{7F4947E8-50FF-4A5D-A05A-196567122102}"/>
  <phoneticPr fontId="1" type="noConversion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4D3E-13F6-4B87-B80F-BF35818A8B1B}">
  <dimension ref="A1:F70"/>
  <sheetViews>
    <sheetView workbookViewId="0">
      <selection activeCell="H18" sqref="H18"/>
    </sheetView>
  </sheetViews>
  <sheetFormatPr defaultRowHeight="14.25"/>
  <cols>
    <col min="1" max="1" width="13.33203125" style="3" customWidth="1"/>
    <col min="2" max="2" width="8" style="3" customWidth="1"/>
    <col min="3" max="3" width="35.53125" style="3" customWidth="1"/>
    <col min="5" max="5" width="7.796875" bestFit="1" customWidth="1"/>
    <col min="6" max="6" width="9.19921875" bestFit="1" customWidth="1"/>
  </cols>
  <sheetData>
    <row r="1" spans="1:6" ht="30.6" customHeight="1">
      <c r="A1" s="2" t="s">
        <v>77</v>
      </c>
      <c r="B1" s="2" t="s">
        <v>76</v>
      </c>
      <c r="C1" s="2" t="s">
        <v>69</v>
      </c>
      <c r="E1" s="8" t="s">
        <v>75</v>
      </c>
      <c r="F1" t="s">
        <v>78</v>
      </c>
    </row>
    <row r="2" spans="1:6" ht="18" customHeight="1">
      <c r="A2" s="4">
        <v>39749</v>
      </c>
      <c r="B2" s="11">
        <v>2008</v>
      </c>
      <c r="C2" s="2" t="s">
        <v>18</v>
      </c>
      <c r="E2" s="9">
        <v>1991</v>
      </c>
      <c r="F2" s="10">
        <v>1</v>
      </c>
    </row>
    <row r="3" spans="1:6" ht="18" customHeight="1">
      <c r="A3" s="4">
        <v>39835</v>
      </c>
      <c r="B3" s="11">
        <v>2009</v>
      </c>
      <c r="C3" s="2" t="s">
        <v>23</v>
      </c>
      <c r="E3" s="9">
        <v>1995</v>
      </c>
      <c r="F3" s="10">
        <v>1</v>
      </c>
    </row>
    <row r="4" spans="1:6" ht="18" customHeight="1">
      <c r="A4" s="4">
        <v>41941</v>
      </c>
      <c r="B4" s="11">
        <v>2014</v>
      </c>
      <c r="C4" s="2" t="s">
        <v>46</v>
      </c>
      <c r="E4" s="9">
        <v>1999</v>
      </c>
      <c r="F4" s="10">
        <v>2</v>
      </c>
    </row>
    <row r="5" spans="1:6" ht="18" customHeight="1">
      <c r="A5" s="4">
        <v>41248</v>
      </c>
      <c r="B5" s="11">
        <v>2012</v>
      </c>
      <c r="C5" s="2" t="s">
        <v>70</v>
      </c>
      <c r="E5" s="9">
        <v>2000</v>
      </c>
      <c r="F5" s="10">
        <v>1</v>
      </c>
    </row>
    <row r="6" spans="1:6" ht="18" customHeight="1">
      <c r="A6" s="4">
        <v>40198</v>
      </c>
      <c r="B6" s="11">
        <v>2010</v>
      </c>
      <c r="C6" s="2" t="s">
        <v>28</v>
      </c>
      <c r="E6" s="9">
        <v>2001</v>
      </c>
      <c r="F6" s="10">
        <v>2</v>
      </c>
    </row>
    <row r="7" spans="1:6" ht="18" customHeight="1">
      <c r="A7" s="4">
        <v>41057</v>
      </c>
      <c r="B7" s="11">
        <v>2012</v>
      </c>
      <c r="C7" s="2" t="s">
        <v>36</v>
      </c>
      <c r="E7" s="9">
        <v>2003</v>
      </c>
      <c r="F7" s="10">
        <v>1</v>
      </c>
    </row>
    <row r="8" spans="1:6" ht="18" customHeight="1">
      <c r="A8" s="4">
        <v>34982</v>
      </c>
      <c r="B8" s="11">
        <v>1995</v>
      </c>
      <c r="C8" s="2" t="s">
        <v>2</v>
      </c>
      <c r="E8" s="9">
        <v>2004</v>
      </c>
      <c r="F8" s="10">
        <v>1</v>
      </c>
    </row>
    <row r="9" spans="1:6" ht="18" customHeight="1">
      <c r="A9" s="4">
        <v>38468</v>
      </c>
      <c r="B9" s="11">
        <v>2005</v>
      </c>
      <c r="C9" s="2" t="s">
        <v>11</v>
      </c>
      <c r="E9" s="9">
        <v>2005</v>
      </c>
      <c r="F9" s="10">
        <v>1</v>
      </c>
    </row>
    <row r="10" spans="1:6" ht="18" customHeight="1">
      <c r="A10" s="4">
        <v>43903</v>
      </c>
      <c r="B10" s="11">
        <v>2020</v>
      </c>
      <c r="C10" s="2" t="s">
        <v>54</v>
      </c>
      <c r="E10" s="9">
        <v>2008</v>
      </c>
      <c r="F10" s="10">
        <v>3</v>
      </c>
    </row>
    <row r="11" spans="1:6" ht="18" customHeight="1">
      <c r="A11" s="4">
        <v>40067</v>
      </c>
      <c r="B11" s="11">
        <v>2009</v>
      </c>
      <c r="C11" s="2" t="s">
        <v>27</v>
      </c>
      <c r="E11" s="9">
        <v>2009</v>
      </c>
      <c r="F11" s="10">
        <v>4</v>
      </c>
    </row>
    <row r="12" spans="1:6" ht="18" customHeight="1">
      <c r="A12" s="4">
        <v>40837</v>
      </c>
      <c r="B12" s="11">
        <v>2011</v>
      </c>
      <c r="C12" s="2" t="s">
        <v>32</v>
      </c>
      <c r="E12" s="9">
        <v>2010</v>
      </c>
      <c r="F12" s="10">
        <v>3</v>
      </c>
    </row>
    <row r="13" spans="1:6" ht="18" customHeight="1">
      <c r="A13" s="4">
        <v>33417</v>
      </c>
      <c r="B13" s="11">
        <v>1991</v>
      </c>
      <c r="C13" s="2" t="s">
        <v>1</v>
      </c>
      <c r="E13" s="9">
        <v>2011</v>
      </c>
      <c r="F13" s="10">
        <v>4</v>
      </c>
    </row>
    <row r="14" spans="1:6" ht="18" customHeight="1">
      <c r="A14" s="4">
        <v>36294</v>
      </c>
      <c r="B14" s="11">
        <v>1999</v>
      </c>
      <c r="C14" s="2" t="s">
        <v>4</v>
      </c>
      <c r="E14" s="12">
        <v>2012</v>
      </c>
      <c r="F14" s="13">
        <v>3</v>
      </c>
    </row>
    <row r="15" spans="1:6" ht="18" customHeight="1">
      <c r="A15" s="4">
        <v>39734</v>
      </c>
      <c r="B15" s="11">
        <v>2008</v>
      </c>
      <c r="C15" s="2" t="s">
        <v>15</v>
      </c>
      <c r="E15" s="12">
        <v>2013</v>
      </c>
      <c r="F15" s="13">
        <v>7</v>
      </c>
    </row>
    <row r="16" spans="1:6" ht="18" customHeight="1">
      <c r="A16" s="4">
        <v>40541</v>
      </c>
      <c r="B16" s="11">
        <v>2010</v>
      </c>
      <c r="C16" s="2" t="s">
        <v>30</v>
      </c>
      <c r="E16" s="12">
        <v>2014</v>
      </c>
      <c r="F16" s="13">
        <v>4</v>
      </c>
    </row>
    <row r="17" spans="1:6" ht="18" customHeight="1">
      <c r="A17" s="4">
        <v>41632</v>
      </c>
      <c r="B17" s="11">
        <v>2013</v>
      </c>
      <c r="C17" s="2" t="s">
        <v>19</v>
      </c>
      <c r="E17" s="12">
        <v>2015</v>
      </c>
      <c r="F17" s="13">
        <v>4</v>
      </c>
    </row>
    <row r="18" spans="1:6" ht="18" customHeight="1">
      <c r="A18" s="4">
        <v>41778</v>
      </c>
      <c r="B18" s="11">
        <v>2014</v>
      </c>
      <c r="C18" s="2" t="s">
        <v>44</v>
      </c>
      <c r="E18" s="12">
        <v>2018</v>
      </c>
      <c r="F18" s="13">
        <v>2</v>
      </c>
    </row>
    <row r="19" spans="1:6" ht="18" customHeight="1">
      <c r="A19" s="4">
        <v>37770</v>
      </c>
      <c r="B19" s="11">
        <v>2003</v>
      </c>
      <c r="C19" s="2" t="s">
        <v>9</v>
      </c>
      <c r="E19" s="12">
        <v>2019</v>
      </c>
      <c r="F19" s="13">
        <v>1</v>
      </c>
    </row>
    <row r="20" spans="1:6" ht="18" customHeight="1">
      <c r="A20" s="4">
        <v>38223</v>
      </c>
      <c r="B20" s="11">
        <v>2004</v>
      </c>
      <c r="C20" s="2" t="s">
        <v>10</v>
      </c>
      <c r="E20" s="12">
        <v>2020</v>
      </c>
      <c r="F20" s="13">
        <v>10</v>
      </c>
    </row>
    <row r="21" spans="1:6" ht="18" customHeight="1">
      <c r="A21" s="4">
        <v>44533</v>
      </c>
      <c r="B21" s="11">
        <v>2021</v>
      </c>
      <c r="C21" s="2" t="s">
        <v>64</v>
      </c>
      <c r="E21" s="12">
        <v>2021</v>
      </c>
      <c r="F21" s="13">
        <v>7</v>
      </c>
    </row>
    <row r="22" spans="1:6" ht="18" customHeight="1">
      <c r="A22" s="4">
        <v>41391</v>
      </c>
      <c r="B22" s="11">
        <v>2013</v>
      </c>
      <c r="C22" s="2" t="s">
        <v>38</v>
      </c>
      <c r="E22" s="12">
        <v>2022</v>
      </c>
      <c r="F22" s="13">
        <v>3</v>
      </c>
    </row>
    <row r="23" spans="1:6" ht="18" customHeight="1">
      <c r="A23" s="4">
        <v>40221</v>
      </c>
      <c r="B23" s="11">
        <v>2010</v>
      </c>
      <c r="C23" s="2" t="s">
        <v>29</v>
      </c>
      <c r="E23" s="9" t="s">
        <v>79</v>
      </c>
      <c r="F23" s="10">
        <v>65</v>
      </c>
    </row>
    <row r="24" spans="1:6" ht="18" customHeight="1">
      <c r="A24" s="4">
        <v>43903</v>
      </c>
      <c r="B24" s="11">
        <v>2020</v>
      </c>
      <c r="C24" s="2" t="s">
        <v>14</v>
      </c>
    </row>
    <row r="25" spans="1:6" ht="18" customHeight="1">
      <c r="A25" s="4">
        <v>39843</v>
      </c>
      <c r="B25" s="11">
        <v>2009</v>
      </c>
      <c r="C25" s="2" t="s">
        <v>26</v>
      </c>
    </row>
    <row r="26" spans="1:6" ht="18" customHeight="1">
      <c r="A26" s="4">
        <v>36291</v>
      </c>
      <c r="B26" s="11">
        <v>1999</v>
      </c>
      <c r="C26" s="2" t="s">
        <v>3</v>
      </c>
    </row>
    <row r="27" spans="1:6" ht="18" customHeight="1">
      <c r="A27" s="4">
        <v>44034</v>
      </c>
      <c r="B27" s="11">
        <v>2020</v>
      </c>
      <c r="C27" s="2" t="s">
        <v>59</v>
      </c>
    </row>
    <row r="28" spans="1:6" ht="18" customHeight="1">
      <c r="A28" s="4">
        <v>37169</v>
      </c>
      <c r="B28" s="11">
        <v>2001</v>
      </c>
      <c r="C28" s="2" t="s">
        <v>8</v>
      </c>
    </row>
    <row r="29" spans="1:6" ht="18" customHeight="1">
      <c r="A29" s="4">
        <v>36696</v>
      </c>
      <c r="B29" s="11">
        <v>2000</v>
      </c>
      <c r="C29" s="2" t="s">
        <v>5</v>
      </c>
    </row>
    <row r="30" spans="1:6" ht="18" customHeight="1">
      <c r="A30" s="4">
        <v>37163</v>
      </c>
      <c r="B30" s="11">
        <v>2001</v>
      </c>
      <c r="C30" s="2" t="s">
        <v>7</v>
      </c>
    </row>
    <row r="31" spans="1:6" ht="18" customHeight="1">
      <c r="A31" s="4">
        <v>44537</v>
      </c>
      <c r="B31" s="11">
        <v>2021</v>
      </c>
      <c r="C31" s="2" t="s">
        <v>65</v>
      </c>
    </row>
    <row r="32" spans="1:6" ht="18" customHeight="1">
      <c r="A32" s="4">
        <v>43903</v>
      </c>
      <c r="B32" s="11">
        <v>2020</v>
      </c>
      <c r="C32" s="2" t="s">
        <v>53</v>
      </c>
    </row>
    <row r="33" spans="1:3" ht="18" customHeight="1">
      <c r="A33" s="4">
        <v>44263</v>
      </c>
      <c r="B33" s="11">
        <v>2021</v>
      </c>
      <c r="C33" s="2" t="s">
        <v>73</v>
      </c>
    </row>
    <row r="34" spans="1:3" ht="18" customHeight="1">
      <c r="A34" s="4">
        <v>41818</v>
      </c>
      <c r="B34" s="11">
        <v>2014</v>
      </c>
      <c r="C34" s="2" t="s">
        <v>45</v>
      </c>
    </row>
    <row r="35" spans="1:3" ht="18" customHeight="1">
      <c r="A35" s="4">
        <v>40555</v>
      </c>
      <c r="B35" s="11">
        <v>2011</v>
      </c>
      <c r="C35" s="2" t="s">
        <v>31</v>
      </c>
    </row>
    <row r="36" spans="1:3" ht="18" customHeight="1">
      <c r="A36" s="4">
        <v>43903</v>
      </c>
      <c r="B36" s="11">
        <v>2020</v>
      </c>
      <c r="C36" s="2" t="s">
        <v>31</v>
      </c>
    </row>
    <row r="37" spans="1:3" ht="18" customHeight="1">
      <c r="A37" s="4">
        <v>44068</v>
      </c>
      <c r="B37" s="11">
        <v>2020</v>
      </c>
      <c r="C37" s="2" t="s">
        <v>60</v>
      </c>
    </row>
    <row r="38" spans="1:3" ht="18" customHeight="1">
      <c r="A38" s="4">
        <v>43941</v>
      </c>
      <c r="B38" s="11">
        <v>2020</v>
      </c>
      <c r="C38" s="2" t="s">
        <v>57</v>
      </c>
    </row>
    <row r="39" spans="1:3" ht="18" customHeight="1">
      <c r="A39" s="4">
        <v>39741</v>
      </c>
      <c r="B39" s="11">
        <v>2008</v>
      </c>
      <c r="C39" s="2" t="s">
        <v>17</v>
      </c>
    </row>
    <row r="40" spans="1:3" ht="18" customHeight="1">
      <c r="A40" s="4">
        <v>44641</v>
      </c>
      <c r="B40" s="11">
        <v>2022</v>
      </c>
      <c r="C40" s="2" t="s">
        <v>74</v>
      </c>
    </row>
    <row r="41" spans="1:3" ht="18" customHeight="1">
      <c r="A41" s="4">
        <v>43907</v>
      </c>
      <c r="B41" s="11">
        <v>2020</v>
      </c>
      <c r="C41" s="2" t="s">
        <v>56</v>
      </c>
    </row>
    <row r="42" spans="1:3" ht="18" customHeight="1">
      <c r="A42" s="4">
        <v>43669</v>
      </c>
      <c r="B42" s="11">
        <v>2019</v>
      </c>
      <c r="C42" s="2" t="s">
        <v>52</v>
      </c>
    </row>
    <row r="43" spans="1:3" ht="18" customHeight="1">
      <c r="A43" s="4">
        <v>40864</v>
      </c>
      <c r="B43" s="11">
        <v>2011</v>
      </c>
      <c r="C43" s="2" t="s">
        <v>34</v>
      </c>
    </row>
    <row r="44" spans="1:3" ht="18" customHeight="1">
      <c r="A44" s="4">
        <v>41355</v>
      </c>
      <c r="B44" s="11">
        <v>2013</v>
      </c>
      <c r="C44" s="2" t="s">
        <v>71</v>
      </c>
    </row>
    <row r="45" spans="1:3" ht="18" customHeight="1">
      <c r="A45" s="4">
        <v>41704</v>
      </c>
      <c r="B45" s="11">
        <v>2014</v>
      </c>
      <c r="C45" s="2" t="s">
        <v>43</v>
      </c>
    </row>
    <row r="46" spans="1:3" ht="18" customHeight="1">
      <c r="A46" s="4">
        <v>42165</v>
      </c>
      <c r="B46" s="11">
        <v>2015</v>
      </c>
      <c r="C46" s="2" t="s">
        <v>47</v>
      </c>
    </row>
    <row r="47" spans="1:3" ht="18" customHeight="1">
      <c r="A47" s="4">
        <v>41528</v>
      </c>
      <c r="B47" s="11">
        <v>2013</v>
      </c>
      <c r="C47" s="2" t="s">
        <v>40</v>
      </c>
    </row>
    <row r="48" spans="1:3" ht="18" customHeight="1">
      <c r="A48" s="4">
        <v>42174</v>
      </c>
      <c r="B48" s="11">
        <v>2015</v>
      </c>
      <c r="C48" s="2" t="s">
        <v>48</v>
      </c>
    </row>
    <row r="49" spans="1:3" ht="18" customHeight="1">
      <c r="A49" s="4">
        <v>44361</v>
      </c>
      <c r="B49" s="11">
        <v>2021</v>
      </c>
      <c r="C49" s="2" t="s">
        <v>62</v>
      </c>
    </row>
    <row r="50" spans="1:3" ht="18" customHeight="1">
      <c r="A50" s="4">
        <v>43301</v>
      </c>
      <c r="B50" s="11">
        <v>2018</v>
      </c>
      <c r="C50" s="2" t="s">
        <v>50</v>
      </c>
    </row>
    <row r="51" spans="1:3" ht="18" customHeight="1">
      <c r="A51" s="4">
        <v>41624</v>
      </c>
      <c r="B51" s="11">
        <v>2013</v>
      </c>
      <c r="C51" s="2" t="s">
        <v>42</v>
      </c>
    </row>
    <row r="52" spans="1:3" ht="18" customHeight="1">
      <c r="A52" s="4">
        <v>44586</v>
      </c>
      <c r="B52" s="11">
        <v>2022</v>
      </c>
      <c r="C52" s="2" t="s">
        <v>66</v>
      </c>
    </row>
    <row r="53" spans="1:3" ht="18" customHeight="1">
      <c r="A53" s="4">
        <v>43903</v>
      </c>
      <c r="B53" s="11">
        <v>2020</v>
      </c>
      <c r="C53" s="2" t="s">
        <v>55</v>
      </c>
    </row>
    <row r="54" spans="1:3" ht="18" customHeight="1">
      <c r="A54" s="4">
        <v>41449</v>
      </c>
      <c r="B54" s="11">
        <v>2013</v>
      </c>
      <c r="C54" s="2" t="s">
        <v>39</v>
      </c>
    </row>
    <row r="55" spans="1:3" ht="18" customHeight="1">
      <c r="A55" s="4">
        <v>42115</v>
      </c>
      <c r="B55" s="11">
        <v>2015</v>
      </c>
      <c r="C55" s="2" t="s">
        <v>72</v>
      </c>
    </row>
    <row r="56" spans="1:3" ht="18" customHeight="1">
      <c r="A56" s="4">
        <v>44641</v>
      </c>
      <c r="B56" s="11">
        <v>2022</v>
      </c>
      <c r="C56" s="2" t="s">
        <v>67</v>
      </c>
    </row>
    <row r="57" spans="1:3" ht="18" customHeight="1">
      <c r="A57" s="4">
        <v>43950</v>
      </c>
      <c r="B57" s="11">
        <v>2020</v>
      </c>
      <c r="C57" s="2" t="s">
        <v>58</v>
      </c>
    </row>
    <row r="58" spans="1:3" ht="18" customHeight="1">
      <c r="A58" s="4">
        <v>44371</v>
      </c>
      <c r="B58" s="11">
        <v>2021</v>
      </c>
      <c r="C58" s="2" t="s">
        <v>63</v>
      </c>
    </row>
    <row r="59" spans="1:3" ht="18" customHeight="1">
      <c r="A59" s="4">
        <v>44260</v>
      </c>
      <c r="B59" s="11">
        <v>2021</v>
      </c>
      <c r="C59" s="2" t="s">
        <v>61</v>
      </c>
    </row>
    <row r="60" spans="1:3" ht="18" customHeight="1">
      <c r="A60" s="4">
        <v>42226</v>
      </c>
      <c r="B60" s="11">
        <v>2015</v>
      </c>
      <c r="C60" s="2" t="s">
        <v>49</v>
      </c>
    </row>
    <row r="61" spans="1:3" ht="18" customHeight="1">
      <c r="A61" s="4">
        <v>41169</v>
      </c>
      <c r="B61" s="11">
        <v>2012</v>
      </c>
      <c r="C61" s="2" t="s">
        <v>37</v>
      </c>
    </row>
    <row r="62" spans="1:3" ht="18" customHeight="1">
      <c r="A62" s="4">
        <v>43439</v>
      </c>
      <c r="B62" s="11">
        <v>2018</v>
      </c>
      <c r="C62" s="2" t="s">
        <v>51</v>
      </c>
    </row>
    <row r="63" spans="1:3" ht="18" customHeight="1">
      <c r="A63" s="4">
        <v>44384</v>
      </c>
      <c r="B63" s="11">
        <v>2021</v>
      </c>
      <c r="C63" s="2" t="s">
        <v>51</v>
      </c>
    </row>
    <row r="64" spans="1:3" ht="18" customHeight="1">
      <c r="A64" s="4">
        <v>41529</v>
      </c>
      <c r="B64" s="11">
        <v>2013</v>
      </c>
      <c r="C64" s="2" t="s">
        <v>41</v>
      </c>
    </row>
    <row r="65" spans="1:3" ht="18" customHeight="1">
      <c r="A65" s="4">
        <v>40899</v>
      </c>
      <c r="B65" s="11">
        <v>2011</v>
      </c>
      <c r="C65" s="2" t="s">
        <v>35</v>
      </c>
    </row>
    <row r="66" spans="1:3" ht="18" customHeight="1">
      <c r="A66" s="4">
        <v>39822</v>
      </c>
      <c r="B66" s="11">
        <v>2009</v>
      </c>
      <c r="C66" s="2" t="s">
        <v>21</v>
      </c>
    </row>
    <row r="67" spans="1:3" ht="18" customHeight="1">
      <c r="A67" s="1"/>
      <c r="B67" s="1"/>
      <c r="C67" s="1"/>
    </row>
    <row r="68" spans="1:3" ht="18" customHeight="1">
      <c r="A68"/>
      <c r="B68"/>
      <c r="C68"/>
    </row>
    <row r="69" spans="1:3">
      <c r="A69"/>
      <c r="B69"/>
      <c r="C69"/>
    </row>
    <row r="70" spans="1:3">
      <c r="A70"/>
      <c r="B70"/>
      <c r="C70"/>
    </row>
  </sheetData>
  <autoFilter ref="A1:C69" xr:uid="{97F84D3E-13F6-4B87-B80F-BF35818A8B1B}">
    <sortState xmlns:xlrd2="http://schemas.microsoft.com/office/spreadsheetml/2017/richdata2" ref="A2:C69">
      <sortCondition ref="C1:C69"/>
    </sortState>
  </autoFilter>
  <phoneticPr fontId="1" type="noConversion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M&amp;A database</vt:lpstr>
      <vt:lpstr>repurchase 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15202</dc:creator>
  <cp:lastModifiedBy>Vermaelen</cp:lastModifiedBy>
  <dcterms:created xsi:type="dcterms:W3CDTF">2022-05-19T07:24:58Z</dcterms:created>
  <dcterms:modified xsi:type="dcterms:W3CDTF">2022-05-21T08:44:32Z</dcterms:modified>
</cp:coreProperties>
</file>